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770" windowHeight="11325" firstSheet="1" activeTab="1"/>
  </bookViews>
  <sheets>
    <sheet name="Таблиця узагальненна" sheetId="2" state="hidden" r:id="rId1"/>
    <sheet name="Список поіменний" sheetId="1" r:id="rId2"/>
  </sheets>
  <definedNames>
    <definedName name="_xlnm._FilterDatabase" localSheetId="1" hidden="1">'Список поіменний'!$A$1:$G$115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2" l="1"/>
  <c r="F11" i="2"/>
  <c r="E11" i="2"/>
  <c r="D11" i="2"/>
  <c r="C11" i="2"/>
  <c r="G6" i="2"/>
  <c r="F6" i="2"/>
  <c r="E6" i="2"/>
  <c r="D6" i="2"/>
  <c r="C6" i="2"/>
  <c r="G10" i="2"/>
  <c r="F10" i="2"/>
  <c r="E10" i="2"/>
  <c r="D10" i="2"/>
  <c r="C10" i="2"/>
  <c r="C9" i="2"/>
  <c r="D9" i="2"/>
  <c r="C26" i="2"/>
  <c r="C25" i="2"/>
  <c r="G22" i="2"/>
  <c r="G21" i="2"/>
  <c r="G20" i="2"/>
  <c r="G19" i="2"/>
  <c r="G18" i="2"/>
  <c r="G17" i="2"/>
  <c r="G16" i="2"/>
  <c r="G14" i="2"/>
  <c r="G13" i="2"/>
  <c r="G12" i="2"/>
  <c r="F22" i="2"/>
  <c r="F21" i="2"/>
  <c r="F20" i="2"/>
  <c r="F19" i="2"/>
  <c r="F18" i="2"/>
  <c r="F17" i="2"/>
  <c r="F16" i="2"/>
  <c r="F14" i="2"/>
  <c r="F13" i="2"/>
  <c r="F12" i="2"/>
  <c r="E22" i="2"/>
  <c r="E21" i="2"/>
  <c r="E20" i="2"/>
  <c r="E19" i="2"/>
  <c r="E18" i="2"/>
  <c r="E17" i="2"/>
  <c r="E16" i="2"/>
  <c r="E14" i="2"/>
  <c r="E13" i="2"/>
  <c r="E12" i="2"/>
  <c r="D22" i="2"/>
  <c r="D21" i="2"/>
  <c r="D20" i="2"/>
  <c r="D19" i="2"/>
  <c r="D18" i="2"/>
  <c r="D17" i="2"/>
  <c r="D16" i="2"/>
  <c r="D14" i="2"/>
  <c r="D13" i="2"/>
  <c r="D12" i="2"/>
  <c r="G9" i="2"/>
  <c r="F9" i="2"/>
  <c r="E9" i="2"/>
  <c r="G8" i="2"/>
  <c r="F8" i="2"/>
  <c r="E8" i="2"/>
  <c r="D8" i="2"/>
  <c r="G7" i="2"/>
  <c r="F7" i="2"/>
  <c r="E7" i="2"/>
  <c r="D7" i="2"/>
  <c r="C7" i="2"/>
  <c r="C22" i="2"/>
  <c r="C21" i="2"/>
  <c r="C20" i="2"/>
  <c r="C19" i="2"/>
  <c r="C18" i="2"/>
  <c r="C17" i="2"/>
  <c r="C16" i="2"/>
  <c r="C14" i="2"/>
  <c r="C13" i="2"/>
  <c r="C12" i="2"/>
  <c r="C8" i="2"/>
  <c r="D15" i="2"/>
  <c r="D23" i="2"/>
  <c r="E15" i="2"/>
  <c r="E23" i="2"/>
  <c r="F15" i="2"/>
  <c r="F23" i="2"/>
  <c r="G15" i="2"/>
  <c r="G23" i="2"/>
  <c r="C15" i="2"/>
  <c r="C23" i="2"/>
</calcChain>
</file>

<file path=xl/sharedStrings.xml><?xml version="1.0" encoding="utf-8"?>
<sst xmlns="http://schemas.openxmlformats.org/spreadsheetml/2006/main" count="510" uniqueCount="274">
  <si>
    <t>П/П</t>
  </si>
  <si>
    <t>Підрозділ</t>
  </si>
  <si>
    <t>ПІБ</t>
  </si>
  <si>
    <t>Дата народження</t>
  </si>
  <si>
    <t>Посада</t>
  </si>
  <si>
    <t xml:space="preserve">ГУНП в Чернігівській області </t>
  </si>
  <si>
    <t>Яцик Олександр Анатолійович</t>
  </si>
  <si>
    <t>ГУНП в Чернігівській області</t>
  </si>
  <si>
    <t>Музирьов Дмитро Олександрович</t>
  </si>
  <si>
    <t>Настич Володимир Васильович</t>
  </si>
  <si>
    <t>Лук’яненко Дмитро Олександрович</t>
  </si>
  <si>
    <t>Христенок Олексій Анатолійович</t>
  </si>
  <si>
    <t>ГУНП в Луганській області</t>
  </si>
  <si>
    <t>ГУНП в Харківській області</t>
  </si>
  <si>
    <t>Семернін Олександр Миколайович</t>
  </si>
  <si>
    <t xml:space="preserve">Волик Максим Сергійович </t>
  </si>
  <si>
    <t>Котенко Валерій Андрійович</t>
  </si>
  <si>
    <t xml:space="preserve">Тахтаджиєв Федір Анатолійович </t>
  </si>
  <si>
    <t>Тарусин Богдан  Олександрович</t>
  </si>
  <si>
    <t xml:space="preserve">Подаруєв Ігор Олексійович </t>
  </si>
  <si>
    <t>Купріянов  Дмитро Анатолійович</t>
  </si>
  <si>
    <t>Цирульник Віталій Віталійович</t>
  </si>
  <si>
    <t>Філоненко Віталій Володимирович</t>
  </si>
  <si>
    <t>Харченко Євген Володимирович</t>
  </si>
  <si>
    <t>Кушніренко Ігор Олександрович</t>
  </si>
  <si>
    <t>Ісаєв Вадим Анатолійович</t>
  </si>
  <si>
    <t>ГУНП в Полтавській області</t>
  </si>
  <si>
    <t>ГУНП в Житомирській області</t>
  </si>
  <si>
    <t>ГУНП в Миколаївській області</t>
  </si>
  <si>
    <t>ГУНП в Дніпропетровській області</t>
  </si>
  <si>
    <t>ГУНП в Кіровоградській області</t>
  </si>
  <si>
    <t>ГУНП у Львівській області</t>
  </si>
  <si>
    <t>Рущишин Роман Йосипович</t>
  </si>
  <si>
    <t>ГУНП в Київській області</t>
  </si>
  <si>
    <t>Пономаренко Олексій Сергійович</t>
  </si>
  <si>
    <t>ГУНП в Донецькій області</t>
  </si>
  <si>
    <t xml:space="preserve">Близнюк Сергій Юрійович </t>
  </si>
  <si>
    <t>ІНФОРМАЦІЯ</t>
  </si>
  <si>
    <t>З них:</t>
  </si>
  <si>
    <t>Мінно-вибухові</t>
  </si>
  <si>
    <t>Осколкові</t>
  </si>
  <si>
    <t>Інші</t>
  </si>
  <si>
    <t>Департамент патрульної поліції</t>
  </si>
  <si>
    <t>Департамент поліції охорони</t>
  </si>
  <si>
    <t>КОРД</t>
  </si>
  <si>
    <t>Кримінальна поліція</t>
  </si>
  <si>
    <t>Слідчі підрозділи</t>
  </si>
  <si>
    <t>Підрозділи превентивної діяльності, із них:</t>
  </si>
  <si>
    <t xml:space="preserve">Дільничні офіцери поліції </t>
  </si>
  <si>
    <t>Підрозділи поліції особливого призначення</t>
  </si>
  <si>
    <t xml:space="preserve">Підрозділи реагування патрульної поліції </t>
  </si>
  <si>
    <t>Офіцери громади</t>
  </si>
  <si>
    <t>Інші підрозділи превентивної діяльності</t>
  </si>
  <si>
    <t>Всього</t>
  </si>
  <si>
    <t xml:space="preserve">щодо загиблих працівників поліції у період дії військового стану </t>
  </si>
  <si>
    <t>Кількість загиблих працівників</t>
  </si>
  <si>
    <t>Вогнепальні</t>
  </si>
  <si>
    <t>Підроділи ОАЗОР</t>
  </si>
  <si>
    <t>ЧАБАХ Юрій Олександрович</t>
  </si>
  <si>
    <t>ГУНП в Тернопільській області</t>
  </si>
  <si>
    <t>Гудзь Михайло Сергійович</t>
  </si>
  <si>
    <t>Гогусь Тарас Зеновійович</t>
  </si>
  <si>
    <t xml:space="preserve"> 06.06.1971 </t>
  </si>
  <si>
    <t>Рудий Сергій Андрійович</t>
  </si>
  <si>
    <t>15.04.2022</t>
  </si>
  <si>
    <t>Сафонов Даніїл Юрійович</t>
  </si>
  <si>
    <t xml:space="preserve">ГУНП в Донецькій області </t>
  </si>
  <si>
    <t>Князєв Володимир Володимирович</t>
  </si>
  <si>
    <t xml:space="preserve"> 09.05.2022</t>
  </si>
  <si>
    <t>ГУНП в Хмельницькій області</t>
  </si>
  <si>
    <t>Махлай Ігор Анатолійович</t>
  </si>
  <si>
    <t>ГУНП в Чернівецькій області</t>
  </si>
  <si>
    <t>КЛІЩУК Владислав Ігорович</t>
  </si>
  <si>
    <t xml:space="preserve">БАБІЙ Сергій Олегович </t>
  </si>
  <si>
    <t>ГУНП в Черкаській області</t>
  </si>
  <si>
    <t>ГУНП в Івано-Франківській області</t>
  </si>
  <si>
    <t>ГУНП в Закарпатській області</t>
  </si>
  <si>
    <t>ДРОГОМИРЕЦЬКИЙ Василь Миколайович</t>
  </si>
  <si>
    <t>ГУНП в Рівненській області</t>
  </si>
  <si>
    <t>ГУНП у Вінницькій області</t>
  </si>
  <si>
    <t>Донецького державного університету внутрішніх справ</t>
  </si>
  <si>
    <t>Галькевич Артем Ігорович</t>
  </si>
  <si>
    <t>Суслікова Дар’я Олександрівна</t>
  </si>
  <si>
    <t>Викладач циклу спеціальних дисциплін Маріупольського центру первинної професійної підготовки «Академія поліції» Донецького державного університету внутрішніх справ</t>
  </si>
  <si>
    <t>Курсант 1 курсу за спеціальністю правоохорона діяльність 110 начального взводу Донецького державного університету внутрішніх справ</t>
  </si>
  <si>
    <t>Департаменту боротьби з наркозлочинністю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</si>
  <si>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</si>
  <si>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</si>
  <si>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</si>
  <si>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</si>
  <si>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</si>
  <si>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</si>
  <si>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</si>
  <si>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</si>
  <si>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</si>
  <si>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Самков Валентин Володимирович</t>
  </si>
  <si>
    <t xml:space="preserve">Воронков Максим Володимирович  </t>
  </si>
  <si>
    <t>Савченко Іван Олександрович</t>
  </si>
  <si>
    <t>ЄРЕМЄЄВ Сергій Вікторович</t>
  </si>
  <si>
    <t>Білаш Олександр Сергійович</t>
  </si>
  <si>
    <t>Володін Володимир Анатолійович</t>
  </si>
  <si>
    <t>Сметана Роман Ярославович</t>
  </si>
  <si>
    <t>СОЛОДЧУК Володимир Петрович</t>
  </si>
  <si>
    <t>ГЕРАЇМЧУК Іван Андрійович</t>
  </si>
  <si>
    <t>Лук’яненко Ярослав Миколайович</t>
  </si>
  <si>
    <t>Кравченко Юрій Володимирович</t>
  </si>
  <si>
    <t>Демченко Сергій Вікторович</t>
  </si>
  <si>
    <t>Звягінцев Валентин Миколайович</t>
  </si>
  <si>
    <t>Мироненко Олександр Анатолійович</t>
  </si>
  <si>
    <t>Скорина Олег Петрович</t>
  </si>
  <si>
    <t>Носачова Любов Юріївна</t>
  </si>
  <si>
    <t>ВИСОЧАНСЬКИЙ Вячеслав Олександрович</t>
  </si>
  <si>
    <t>Мациборук Дмитро Васильович</t>
  </si>
  <si>
    <t>Янголенко Сергій Олександрович</t>
  </si>
  <si>
    <t>Дженчако Федор Федорович</t>
  </si>
  <si>
    <t>Качур Андрій Васильович</t>
  </si>
  <si>
    <t>Теліпайло Костянтин Вікторович</t>
  </si>
  <si>
    <t>Бублик Євген Юрійович</t>
  </si>
  <si>
    <t>Мєткий Роман Миколайович</t>
  </si>
  <si>
    <t>Гомівка Анатолій Михайлович</t>
  </si>
  <si>
    <t>Дячук Анатолій Юрійович</t>
  </si>
  <si>
    <t>Колесник Ярослав Вікторович</t>
  </si>
  <si>
    <t>Сагайдак Віталій Миколайович</t>
  </si>
  <si>
    <t>Прудкий Олег Вікторович</t>
  </si>
  <si>
    <t>Бойко Олександр Васильович</t>
  </si>
  <si>
    <t>Дяченко Станіслав Вікторович</t>
  </si>
  <si>
    <t>ПАНЬКІВ Віктор Ярославович</t>
  </si>
  <si>
    <t>НИСИНЕЦЬ Василь Васильович</t>
  </si>
  <si>
    <t>ОКСЕНЮК Андрій Андрійович</t>
  </si>
  <si>
    <t>МАРКОВ Ігор Валерійович</t>
  </si>
  <si>
    <t>ШЕВЧУК Сергій Петрович</t>
  </si>
  <si>
    <t xml:space="preserve">МЕЛЬНИК Тарас Володимирович      </t>
  </si>
  <si>
    <t xml:space="preserve">ЗАЙЦЕВ Михайло Олександрович </t>
  </si>
  <si>
    <t xml:space="preserve">ПОДЗІГУН Ігор Олександрович                                                                      </t>
  </si>
  <si>
    <t>АНТОЩУК Віталій Геннадійович</t>
  </si>
  <si>
    <t xml:space="preserve">КЛИМЕНКО Дмитро Сергійович                            </t>
  </si>
  <si>
    <t xml:space="preserve">ЩЕРБАНЬ Богдан Олексійович           </t>
  </si>
  <si>
    <t xml:space="preserve">БУЛЕГА Богдан Миколайович  ‎         </t>
  </si>
  <si>
    <t xml:space="preserve">ОЛІЙНИК Віталій Вікторович </t>
  </si>
  <si>
    <t xml:space="preserve">БОНДАРЧУК Ігор Анатолійович </t>
  </si>
  <si>
    <t xml:space="preserve">ТУРЛЯК Артур Володимирович      </t>
  </si>
  <si>
    <t xml:space="preserve">РОЗВАДОВСЬКИЙ Володимир Петрович                              </t>
  </si>
  <si>
    <t>ГУНП у м. Києві</t>
  </si>
  <si>
    <t>Чорний Віталій Андрійович</t>
  </si>
  <si>
    <t xml:space="preserve">БЕРЕЖНИК Іван Миколайович </t>
  </si>
  <si>
    <t>КУЧЕРЯВИЙ Борис Іванович</t>
  </si>
  <si>
    <t>Канченко Юрій Володимирович</t>
  </si>
  <si>
    <t>Бабич Віталій Миколайович</t>
  </si>
  <si>
    <t>Фурман Микола Миколайович</t>
  </si>
  <si>
    <t>ГУНП в Херсонській області</t>
  </si>
  <si>
    <t>РУМЕГА 
Денис Леонідович</t>
  </si>
  <si>
    <t>ВОЛОШИН Олег Валерійович</t>
  </si>
  <si>
    <t>ПАВЕЛЬЄВ Василь Дмитрович</t>
  </si>
  <si>
    <t xml:space="preserve">КУЩЕВСЬКИЙ Сергій Володимирович </t>
  </si>
  <si>
    <t>АНДРІЙЧЕНКО Петро Іванович</t>
  </si>
  <si>
    <t xml:space="preserve">КОВАЛЕНКО Олександр Борисович </t>
  </si>
  <si>
    <t>Насонов Олексій Олександрович</t>
  </si>
  <si>
    <t>Територ. підрозділ</t>
  </si>
  <si>
    <t>Дата загибелі</t>
  </si>
  <si>
    <t>Седченко Андрій Юрійович</t>
  </si>
  <si>
    <t>ПЯТУН
Олександр Сергійович</t>
  </si>
  <si>
    <t>ГРЕЧКО Олена Вікторівна</t>
  </si>
  <si>
    <t>Чоловіки</t>
  </si>
  <si>
    <t>Жінки</t>
  </si>
  <si>
    <t>Із них:</t>
  </si>
  <si>
    <t>ГУНП в Одеській області</t>
  </si>
  <si>
    <t>КУЗЬМІНОВ Сергій Михайлович</t>
  </si>
  <si>
    <t xml:space="preserve">ГОРДІЄВИЧ Ірина Василівна </t>
  </si>
  <si>
    <t xml:space="preserve">приблизно в лютому 2022 </t>
  </si>
  <si>
    <t>Сліпцов Денис Олександрович</t>
  </si>
  <si>
    <t>Департамент стратегічних розслідувань</t>
  </si>
  <si>
    <t>Здоревський Максим Юрійович</t>
  </si>
  <si>
    <t>10</t>
  </si>
  <si>
    <t>Департамент боротьби з наркозлочинністю</t>
  </si>
  <si>
    <t xml:space="preserve">Дзидза Микола Васильович </t>
  </si>
  <si>
    <t>МАМЧУР Олександр Богданович</t>
  </si>
  <si>
    <t>начальник вибухотехнічної служби</t>
  </si>
  <si>
    <t>11</t>
  </si>
  <si>
    <t>Центральний орган управління поліції</t>
  </si>
  <si>
    <t>Ривак Дмитро Степанович</t>
  </si>
  <si>
    <t>Управління вибухотехнічної служби</t>
  </si>
  <si>
    <t>Департамент кіберполіції</t>
  </si>
  <si>
    <t>10.1</t>
  </si>
  <si>
    <t>10.2</t>
  </si>
  <si>
    <t>10.3</t>
  </si>
  <si>
    <t>10.4</t>
  </si>
  <si>
    <t>10.5</t>
  </si>
  <si>
    <t>12</t>
  </si>
  <si>
    <t>ЗАСКОКА Юрій Вікторович</t>
  </si>
  <si>
    <t xml:space="preserve">ЛЕМАК 
Олександр Олександрович 
</t>
  </si>
  <si>
    <t>КОЗЮРА 
Олександр Дмитрович</t>
  </si>
  <si>
    <t>станом на 07.11.2022</t>
  </si>
  <si>
    <t>Ющенко Ярослав Олександрович</t>
  </si>
  <si>
    <t xml:space="preserve">інспектор </t>
  </si>
  <si>
    <t xml:space="preserve">старший інспектор </t>
  </si>
  <si>
    <t xml:space="preserve">поліцейський </t>
  </si>
  <si>
    <t>поліцейський-водій</t>
  </si>
  <si>
    <t xml:space="preserve">старший оперуповноважений </t>
  </si>
  <si>
    <t>слідчий</t>
  </si>
  <si>
    <t>інспектор</t>
  </si>
  <si>
    <t xml:space="preserve">поліцейський-водій </t>
  </si>
  <si>
    <t xml:space="preserve">заступник командира взводу </t>
  </si>
  <si>
    <t xml:space="preserve">слідчий </t>
  </si>
  <si>
    <t xml:space="preserve">оперуповноважений </t>
  </si>
  <si>
    <t xml:space="preserve">старший дільничний офіцер поліції </t>
  </si>
  <si>
    <t>помічник чергового</t>
  </si>
  <si>
    <t xml:space="preserve">командир взводу </t>
  </si>
  <si>
    <t xml:space="preserve"> інспектор </t>
  </si>
  <si>
    <t xml:space="preserve">заступник командира батальйону </t>
  </si>
  <si>
    <t xml:space="preserve">інспектор-снайпер </t>
  </si>
  <si>
    <t xml:space="preserve">заступник начальника сектору </t>
  </si>
  <si>
    <t xml:space="preserve">старший інженер </t>
  </si>
  <si>
    <t>поліцейський офіцер громади</t>
  </si>
  <si>
    <t>поліцейський</t>
  </si>
  <si>
    <t xml:space="preserve">помічник чергового </t>
  </si>
  <si>
    <t xml:space="preserve">старший слідчий в особливо важливих справах </t>
  </si>
  <si>
    <t xml:space="preserve">молодший інспектор </t>
  </si>
  <si>
    <t xml:space="preserve">охоронник </t>
  </si>
  <si>
    <t xml:space="preserve">оператор пульту </t>
  </si>
  <si>
    <t xml:space="preserve">електромонтер </t>
  </si>
  <si>
    <t>дільничний офіцер поліції</t>
  </si>
  <si>
    <t xml:space="preserve">старший інспектор-черговий </t>
  </si>
  <si>
    <t xml:space="preserve">старший інспектор з особливих доручень </t>
  </si>
  <si>
    <t xml:space="preserve">помічник оперуповноваженого </t>
  </si>
  <si>
    <t xml:space="preserve">інспектор-черговий </t>
  </si>
  <si>
    <t>старший інспектор</t>
  </si>
  <si>
    <t xml:space="preserve">заступник начальника управлiння "КОРД" - начальник вiддiлу </t>
  </si>
  <si>
    <t>стаpший iнспектор з особливих доручень</t>
  </si>
  <si>
    <t xml:space="preserve">стаpший iнспектор </t>
  </si>
  <si>
    <t xml:space="preserve">стаpший iнспектор з особливих доручень </t>
  </si>
  <si>
    <t xml:space="preserve">iнспектор </t>
  </si>
  <si>
    <t>старший оперуповноважений</t>
  </si>
  <si>
    <t xml:space="preserve">поліцейського </t>
  </si>
  <si>
    <t xml:space="preserve">начальник відділу </t>
  </si>
  <si>
    <t>Звання</t>
  </si>
  <si>
    <t>САВЧУК 
Олег Васильович</t>
  </si>
  <si>
    <t>Департамент "КОРД"</t>
  </si>
  <si>
    <t>старший лейтенант поліції</t>
  </si>
  <si>
    <t>капітан поліції</t>
  </si>
  <si>
    <t>капрал поліції</t>
  </si>
  <si>
    <t>старший сержант поліції</t>
  </si>
  <si>
    <t>майор поліції</t>
  </si>
  <si>
    <t>лейтенант поліції</t>
  </si>
  <si>
    <t>державний службовець 6 рангу</t>
  </si>
  <si>
    <t>сержант поліції</t>
  </si>
  <si>
    <t>рядовий поліції</t>
  </si>
  <si>
    <t xml:space="preserve">сержант поліції </t>
  </si>
  <si>
    <t xml:space="preserve">старший лейтенант поліції </t>
  </si>
  <si>
    <t xml:space="preserve">майор поліції </t>
  </si>
  <si>
    <t xml:space="preserve">старший сержант поліції </t>
  </si>
  <si>
    <t xml:space="preserve">капітан поліції </t>
  </si>
  <si>
    <t>підполковник поліції</t>
  </si>
  <si>
    <t>полковник поліції</t>
  </si>
  <si>
    <t xml:space="preserve">підполковник поліції </t>
  </si>
  <si>
    <t>полковник 
поліції</t>
  </si>
  <si>
    <t xml:space="preserve">рядовий поліції </t>
  </si>
  <si>
    <t xml:space="preserve">полковник поліції </t>
  </si>
  <si>
    <t>старший дільничний офіцер поліції</t>
  </si>
  <si>
    <t>начальник чергової частини</t>
  </si>
  <si>
    <t>охоронник</t>
  </si>
  <si>
    <t>начальник відділу</t>
  </si>
  <si>
    <t>начальник вiддiлу</t>
  </si>
  <si>
    <t>КУРАТЧЕНКО Михайло Віталійович</t>
  </si>
  <si>
    <t>МЕЛЬНИК Ігор Олегович</t>
  </si>
  <si>
    <t>НЕНАДА Сергій Васильович</t>
  </si>
  <si>
    <t>ПЕРІЖОК Вадим Русланович</t>
  </si>
  <si>
    <t>МАЗУРЕНКО Віктор Олександрович</t>
  </si>
  <si>
    <t>ПУСТОВІТ Михайло Миколайович</t>
  </si>
  <si>
    <t xml:space="preserve">капрал поліції </t>
  </si>
  <si>
    <t>начальник</t>
  </si>
  <si>
    <t>МАКАРОВ 
Сергій Сергійович</t>
  </si>
  <si>
    <t>заступника начальника відділення поліції</t>
  </si>
  <si>
    <t xml:space="preserve">старший інспектор-кінолог </t>
  </si>
  <si>
    <t>поліцейський полку ПСПОП «Київ» ГУНП у м. Києві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</si>
</sst>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0" borderId="0" xfId="0" applyFont="1"/>
    <xf numFmtId="49" fontId="1" fillId="0" borderId="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12" fillId="2" borderId="0" xfId="0" applyFont="1" applyFill="1"/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29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activeCell="A4" sqref="A4:A5"/>
    </sheetView>
  </sheetViews>
  <sheetFormatPr defaultRowHeight="15" x14ac:dyDescent="0.25"/>
  <cols>
    <col min="2" max="2" width="18.5703125" customWidth="1"/>
    <col min="3" max="3" width="17.140625" customWidth="1"/>
    <col min="4" max="4" width="10.28515625" bestFit="1" customWidth="1"/>
    <col min="6" max="6" width="10.7109375" customWidth="1"/>
    <col min="7" max="7" width="12.5703125" customWidth="1"/>
  </cols>
  <sheetData>
    <row r="1" spans="1:7" ht="18.75" x14ac:dyDescent="0.3">
      <c r="A1" s="45" t="s">
        <v>37</v>
      </c>
      <c r="B1" s="45"/>
      <c r="C1" s="45"/>
      <c r="D1" s="45"/>
      <c r="E1" s="45"/>
      <c r="F1" s="45"/>
      <c r="G1" s="45"/>
    </row>
    <row r="2" spans="1:7" ht="18.75" x14ac:dyDescent="0.3">
      <c r="A2" s="45" t="s">
        <v>54</v>
      </c>
      <c r="B2" s="45"/>
      <c r="C2" s="45"/>
      <c r="D2" s="45"/>
      <c r="E2" s="45"/>
      <c r="F2" s="45"/>
      <c r="G2" s="45"/>
    </row>
    <row r="3" spans="1:7" ht="19.5" thickBot="1" x14ac:dyDescent="0.35">
      <c r="A3" s="45" t="s">
        <v>191</v>
      </c>
      <c r="B3" s="45"/>
      <c r="C3" s="45"/>
      <c r="D3" s="45"/>
      <c r="E3" s="45"/>
      <c r="F3" s="45"/>
      <c r="G3" s="45"/>
    </row>
    <row r="4" spans="1:7" x14ac:dyDescent="0.25">
      <c r="A4" s="46"/>
      <c r="B4" s="48" t="s">
        <v>1</v>
      </c>
      <c r="C4" s="48" t="s">
        <v>55</v>
      </c>
      <c r="D4" s="50" t="s">
        <v>38</v>
      </c>
      <c r="E4" s="50"/>
      <c r="F4" s="50"/>
      <c r="G4" s="51"/>
    </row>
    <row r="5" spans="1:7" ht="75" customHeight="1" thickBot="1" x14ac:dyDescent="0.3">
      <c r="A5" s="47"/>
      <c r="B5" s="49"/>
      <c r="C5" s="49"/>
      <c r="D5" s="2" t="s">
        <v>56</v>
      </c>
      <c r="E5" s="2" t="s">
        <v>39</v>
      </c>
      <c r="F5" s="2" t="s">
        <v>40</v>
      </c>
      <c r="G5" s="3" t="s">
        <v>41</v>
      </c>
    </row>
    <row r="6" spans="1:7" ht="48" thickBot="1" x14ac:dyDescent="0.3">
      <c r="A6" s="28" t="s">
        <v>86</v>
      </c>
      <c r="B6" s="16" t="s">
        <v>178</v>
      </c>
      <c r="C6" s="17" t="e">
        <f>COUNTIF('Список поіменний'!#REF!,"Центральний орган управління поліції")</f>
        <v>#REF!</v>
      </c>
      <c r="D6" s="18" t="e">
        <f>COUNTIFS('Список поіменний'!#REF!,"вогнепальне",'Список поіменний'!#REF!,"Центральний орган управління поліції")</f>
        <v>#REF!</v>
      </c>
      <c r="E6" s="18" t="e">
        <f>COUNTIFS('Список поіменний'!#REF!,"мінно-вибухове",'Список поіменний'!#REF!,"Центральний орган управління поліції")</f>
        <v>#REF!</v>
      </c>
      <c r="F6" s="18" t="e">
        <f>COUNTIFS('Список поіменний'!#REF!,"осколкове",'Список поіменний'!#REF!,"Центральний орган управління поліції")</f>
        <v>#REF!</v>
      </c>
      <c r="G6" s="19" t="e">
        <f>COUNTIFS('Список поіменний'!#REF!,"інше",'Список поіменний'!#REF!,"Центральний орган управління поліції")</f>
        <v>#REF!</v>
      </c>
    </row>
    <row r="7" spans="1:7" ht="32.25" thickBot="1" x14ac:dyDescent="0.3">
      <c r="A7" s="25" t="s">
        <v>87</v>
      </c>
      <c r="B7" s="16" t="s">
        <v>42</v>
      </c>
      <c r="C7" s="17" t="e">
        <f>COUNTIF('Список поіменний'!#REF!,"ДПП")</f>
        <v>#REF!</v>
      </c>
      <c r="D7" s="18" t="e">
        <f>COUNTIFS('Список поіменний'!#REF!,"вогнепальне",'Список поіменний'!#REF!,"ДПП")</f>
        <v>#REF!</v>
      </c>
      <c r="E7" s="18" t="e">
        <f>COUNTIFS('Список поіменний'!#REF!,"мінно-вибухове",'Список поіменний'!#REF!,"ДПП")</f>
        <v>#REF!</v>
      </c>
      <c r="F7" s="18" t="e">
        <f>COUNTIFS('Список поіменний'!#REF!,"осколкове",'Список поіменний'!#REF!,"ДПП")</f>
        <v>#REF!</v>
      </c>
      <c r="G7" s="19" t="e">
        <f>COUNTIFS('Список поіменний'!#REF!,"інше",'Список поіменний'!#REF!,"ДПП")</f>
        <v>#REF!</v>
      </c>
    </row>
    <row r="8" spans="1:7" ht="32.25" thickBot="1" x14ac:dyDescent="0.3">
      <c r="A8" s="26" t="s">
        <v>88</v>
      </c>
      <c r="B8" s="6" t="s">
        <v>43</v>
      </c>
      <c r="C8" s="4" t="e">
        <f>COUNTIF('Список поіменний'!#REF!,"ДПО")</f>
        <v>#REF!</v>
      </c>
      <c r="D8" s="18" t="e">
        <f>COUNTIFS('Список поіменний'!#REF!,"вогнепальне",'Список поіменний'!#REF!,"ДПО")</f>
        <v>#REF!</v>
      </c>
      <c r="E8" s="18" t="e">
        <f>COUNTIFS('Список поіменний'!#REF!,"мінно-вибухове",'Список поіменний'!#REF!,"ДПО")</f>
        <v>#REF!</v>
      </c>
      <c r="F8" s="18" t="e">
        <f>COUNTIFS('Список поіменний'!#REF!,"осколкове",'Список поіменний'!#REF!,"ДПО")</f>
        <v>#REF!</v>
      </c>
      <c r="G8" s="19" t="e">
        <f>COUNTIFS('Список поіменний'!#REF!,"інше",'Список поіменний'!#REF!,"ДПО")</f>
        <v>#REF!</v>
      </c>
    </row>
    <row r="9" spans="1:7" ht="63.75" thickBot="1" x14ac:dyDescent="0.3">
      <c r="A9" s="28" t="s">
        <v>89</v>
      </c>
      <c r="B9" s="6" t="s">
        <v>173</v>
      </c>
      <c r="C9" s="4" t="e">
        <f>COUNTIF('Список поіменний'!#REF!,"ДБН")</f>
        <v>#REF!</v>
      </c>
      <c r="D9" s="18" t="e">
        <f>COUNTIFS('Список поіменний'!#REF!,"вогнепальне",'Список поіменний'!#REF!,"ДБН")</f>
        <v>#REF!</v>
      </c>
      <c r="E9" s="18" t="e">
        <f>COUNTIFS('Список поіменний'!#REF!,"мінно-вибухове",'Список поіменний'!#REF!,"ДБН")</f>
        <v>#REF!</v>
      </c>
      <c r="F9" s="18" t="e">
        <f>COUNTIFS('Список поіменний'!#REF!,"осколкове",'Список поіменний'!#REF!,"ДБН")</f>
        <v>#REF!</v>
      </c>
      <c r="G9" s="19" t="e">
        <f>COUNTIFS('Список поіменний'!#REF!,"інше",'Список поіменний'!#REF!,"ДБН")</f>
        <v>#REF!</v>
      </c>
    </row>
    <row r="10" spans="1:7" ht="48" thickBot="1" x14ac:dyDescent="0.3">
      <c r="A10" s="25" t="s">
        <v>90</v>
      </c>
      <c r="B10" s="6" t="s">
        <v>170</v>
      </c>
      <c r="C10" s="4" t="e">
        <f>COUNTIF('Список поіменний'!#REF!,"ДСР")</f>
        <v>#REF!</v>
      </c>
      <c r="D10" s="18" t="e">
        <f>COUNTIFS('Список поіменний'!#REF!,"вогнепальне",'Список поіменний'!#REF!,"ДСР")</f>
        <v>#REF!</v>
      </c>
      <c r="E10" s="18" t="e">
        <f>COUNTIFS('Список поіменний'!#REF!,"мінно-вибухове",'Список поіменний'!#REF!,"ДСР")</f>
        <v>#REF!</v>
      </c>
      <c r="F10" s="18" t="e">
        <f>COUNTIFS('Список поіменний'!#REF!,"осколкове",'Список поіменний'!#REF!,"ДСР")</f>
        <v>#REF!</v>
      </c>
      <c r="G10" s="19" t="e">
        <f>COUNTIFS('Список поіменний'!#REF!,"інше",'Список поіменний'!#REF!,"ДСР")</f>
        <v>#REF!</v>
      </c>
    </row>
    <row r="11" spans="1:7" ht="32.25" thickBot="1" x14ac:dyDescent="0.3">
      <c r="A11" s="26" t="s">
        <v>91</v>
      </c>
      <c r="B11" s="6" t="s">
        <v>181</v>
      </c>
      <c r="C11" s="4" t="e">
        <f>COUNTIF('Список поіменний'!#REF!,"Департамент кіберполіції")</f>
        <v>#REF!</v>
      </c>
      <c r="D11" s="18" t="e">
        <f>COUNTIFS('Список поіменний'!#REF!,"вогнепальне",'Список поіменний'!#REF!,"Департамент кіберполіції")</f>
        <v>#REF!</v>
      </c>
      <c r="E11" s="18" t="e">
        <f>COUNTIFS('Список поіменний'!#REF!,"мінно-вибухове",'Список поіменний'!#REF!,"Департамент кіберполіції")</f>
        <v>#REF!</v>
      </c>
      <c r="F11" s="18" t="e">
        <f>COUNTIFS('Список поіменний'!#REF!,"осколкове",'Список поіменний'!#REF!,"Департамент кіберполіції")</f>
        <v>#REF!</v>
      </c>
      <c r="G11" s="19" t="e">
        <f>COUNTIFS('Список поіменний'!#REF!,"інше",'Список поіменний'!#REF!,"Департамент кіберполіції")</f>
        <v>#REF!</v>
      </c>
    </row>
    <row r="12" spans="1:7" ht="19.5" thickBot="1" x14ac:dyDescent="0.3">
      <c r="A12" s="28" t="s">
        <v>92</v>
      </c>
      <c r="B12" s="7" t="s">
        <v>44</v>
      </c>
      <c r="C12" s="4" t="e">
        <f>COUNTIF('Список поіменний'!#REF!,"КОРД")</f>
        <v>#REF!</v>
      </c>
      <c r="D12" s="18" t="e">
        <f>COUNTIFS('Список поіменний'!#REF!,"вогнепальне",'Список поіменний'!#REF!,"КОРД")</f>
        <v>#REF!</v>
      </c>
      <c r="E12" s="18" t="e">
        <f>COUNTIFS('Список поіменний'!#REF!,"мінно-вибухове",'Список поіменний'!#REF!,"КОРД")</f>
        <v>#REF!</v>
      </c>
      <c r="F12" s="18" t="e">
        <f>COUNTIFS('Список поіменний'!#REF!,"осколкове",'Список поіменний'!#REF!,"КОРД")</f>
        <v>#REF!</v>
      </c>
      <c r="G12" s="19" t="e">
        <f>COUNTIFS('Список поіменний'!#REF!,"інше",'Список поіменний'!#REF!,"КОРД")</f>
        <v>#REF!</v>
      </c>
    </row>
    <row r="13" spans="1:7" ht="32.25" thickBot="1" x14ac:dyDescent="0.3">
      <c r="A13" s="25" t="s">
        <v>93</v>
      </c>
      <c r="B13" s="6" t="s">
        <v>45</v>
      </c>
      <c r="C13" s="4" t="e">
        <f>COUNTIF('Список поіменний'!#REF!,"кримінальна поліція")</f>
        <v>#REF!</v>
      </c>
      <c r="D13" s="18" t="e">
        <f>COUNTIFS('Список поіменний'!#REF!,"вогнепальне",'Список поіменний'!#REF!,"кримінальна поліція")</f>
        <v>#REF!</v>
      </c>
      <c r="E13" s="18" t="e">
        <f>COUNTIFS('Список поіменний'!#REF!,"мінно-вибухове",'Список поіменний'!#REF!,"кримінальна поліція")</f>
        <v>#REF!</v>
      </c>
      <c r="F13" s="18" t="e">
        <f>COUNTIFS('Список поіменний'!#REF!,"осколкове",'Список поіменний'!#REF!,"кримінальна поліція")</f>
        <v>#REF!</v>
      </c>
      <c r="G13" s="19" t="e">
        <f>COUNTIFS('Список поіменний'!#REF!,"інше",'Список поіменний'!#REF!,"кримінальна поліція")</f>
        <v>#REF!</v>
      </c>
    </row>
    <row r="14" spans="1:7" ht="18.75" x14ac:dyDescent="0.25">
      <c r="A14" s="26" t="s">
        <v>94</v>
      </c>
      <c r="B14" s="11" t="s">
        <v>46</v>
      </c>
      <c r="C14" s="4" t="e">
        <f>COUNTIF('Список поіменний'!#REF!,"слідчі підрозділи")</f>
        <v>#REF!</v>
      </c>
      <c r="D14" s="18" t="e">
        <f>COUNTIFS('Список поіменний'!#REF!,"вогнепальне",'Список поіменний'!#REF!,"слідчі підрозділи")</f>
        <v>#REF!</v>
      </c>
      <c r="E14" s="18" t="e">
        <f>COUNTIFS('Список поіменний'!#REF!,"мінно-вибухове",'Список поіменний'!#REF!,"слідчі підрозділи")</f>
        <v>#REF!</v>
      </c>
      <c r="F14" s="18" t="e">
        <f>COUNTIFS('Список поіменний'!#REF!,"осколкове",'Список поіменний'!#REF!,"слідчі підрозділи")</f>
        <v>#REF!</v>
      </c>
      <c r="G14" s="19" t="e">
        <f>COUNTIFS('Список поіменний'!#REF!,"інше",'Список поіменний'!#REF!,"слідчі підрозділи")</f>
        <v>#REF!</v>
      </c>
    </row>
    <row r="15" spans="1:7" ht="48" thickBot="1" x14ac:dyDescent="0.3">
      <c r="A15" s="28" t="s">
        <v>172</v>
      </c>
      <c r="B15" s="6" t="s">
        <v>47</v>
      </c>
      <c r="C15" s="13" t="e">
        <f>SUM(C16:C20)</f>
        <v>#REF!</v>
      </c>
      <c r="D15" s="5" t="e">
        <f t="shared" ref="D15:G15" si="0">SUM(D16:D20)</f>
        <v>#REF!</v>
      </c>
      <c r="E15" s="5" t="e">
        <f t="shared" si="0"/>
        <v>#REF!</v>
      </c>
      <c r="F15" s="5" t="e">
        <f t="shared" si="0"/>
        <v>#REF!</v>
      </c>
      <c r="G15" s="20" t="e">
        <f t="shared" si="0"/>
        <v>#REF!</v>
      </c>
    </row>
    <row r="16" spans="1:7" ht="32.25" thickBot="1" x14ac:dyDescent="0.3">
      <c r="A16" s="26" t="s">
        <v>182</v>
      </c>
      <c r="B16" s="8" t="s">
        <v>48</v>
      </c>
      <c r="C16" s="4" t="e">
        <f>COUNTIF('Список поіменний'!#REF!,"ДОП")</f>
        <v>#REF!</v>
      </c>
      <c r="D16" s="18" t="e">
        <f>COUNTIFS('Список поіменний'!#REF!,"вогнепальне",'Список поіменний'!#REF!,"ДОП")</f>
        <v>#REF!</v>
      </c>
      <c r="E16" s="18" t="e">
        <f>COUNTIFS('Список поіменний'!#REF!,"мінно-вибухове",'Список поіменний'!#REF!,"ДОП")</f>
        <v>#REF!</v>
      </c>
      <c r="F16" s="18" t="e">
        <f>COUNTIFS('Список поіменний'!#REF!,"осколкове",'Список поіменний'!#REF!,"ДОП")</f>
        <v>#REF!</v>
      </c>
      <c r="G16" s="19" t="e">
        <f>COUNTIFS('Список поіменний'!#REF!,"інше",'Список поіменний'!#REF!,"ДОП")</f>
        <v>#REF!</v>
      </c>
    </row>
    <row r="17" spans="1:7" ht="63.75" thickBot="1" x14ac:dyDescent="0.3">
      <c r="A17" s="26" t="s">
        <v>183</v>
      </c>
      <c r="B17" s="8" t="s">
        <v>49</v>
      </c>
      <c r="C17" s="4" t="e">
        <f>COUNTIF('Список поіменний'!#REF!,"поліція особливого призначення ")</f>
        <v>#REF!</v>
      </c>
      <c r="D17" s="18" t="e">
        <f>COUNTIFS('Список поіменний'!#REF!,"вогнепальне",'Список поіменний'!#REF!,"поліція особливого призначення ")</f>
        <v>#REF!</v>
      </c>
      <c r="E17" s="18" t="e">
        <f>COUNTIFS('Список поіменний'!#REF!,"мінно-вибухове",'Список поіменний'!#REF!,"поліція особливого призначення ")</f>
        <v>#REF!</v>
      </c>
      <c r="F17" s="18" t="e">
        <f>COUNTIFS('Список поіменний'!#REF!,"осколкове",'Список поіменний'!#REF!,"поліція особливого призначення ")</f>
        <v>#REF!</v>
      </c>
      <c r="G17" s="19" t="e">
        <f>COUNTIFS('Список поіменний'!#REF!,"інше",'Список поіменний'!#REF!,"поліція особливого призначення ")</f>
        <v>#REF!</v>
      </c>
    </row>
    <row r="18" spans="1:7" ht="63.75" thickBot="1" x14ac:dyDescent="0.3">
      <c r="A18" s="26" t="s">
        <v>184</v>
      </c>
      <c r="B18" s="8" t="s">
        <v>50</v>
      </c>
      <c r="C18" s="4" t="e">
        <f>COUNTIF('Список поіменний'!#REF!,"СРПП")</f>
        <v>#REF!</v>
      </c>
      <c r="D18" s="18" t="e">
        <f>COUNTIFS('Список поіменний'!#REF!,"вогнепальне",'Список поіменний'!#REF!,"СРПП")</f>
        <v>#REF!</v>
      </c>
      <c r="E18" s="18" t="e">
        <f>COUNTIFS('Список поіменний'!#REF!,"мінно-вибухове",'Список поіменний'!#REF!,"СРПП")</f>
        <v>#REF!</v>
      </c>
      <c r="F18" s="18" t="e">
        <f>COUNTIFS('Список поіменний'!#REF!,"осколкове",'Список поіменний'!#REF!,"СРПП")</f>
        <v>#REF!</v>
      </c>
      <c r="G18" s="19" t="e">
        <f>COUNTIFS('Список поіменний'!#REF!,"інше",'Список поіменний'!#REF!,"СРПП")</f>
        <v>#REF!</v>
      </c>
    </row>
    <row r="19" spans="1:7" ht="19.5" thickBot="1" x14ac:dyDescent="0.3">
      <c r="A19" s="26" t="s">
        <v>185</v>
      </c>
      <c r="B19" s="9" t="s">
        <v>51</v>
      </c>
      <c r="C19" s="4" t="e">
        <f>COUNTIF('Список поіменний'!#REF!,"офіцер громади")</f>
        <v>#REF!</v>
      </c>
      <c r="D19" s="18" t="e">
        <f>COUNTIFS('Список поіменний'!#REF!,"вогнепальне",'Список поіменний'!#REF!,"офіцер громади")</f>
        <v>#REF!</v>
      </c>
      <c r="E19" s="18" t="e">
        <f>COUNTIFS('Список поіменний'!#REF!,"мінно-вибухове",'Список поіменний'!#REF!,"офіцер громади")</f>
        <v>#REF!</v>
      </c>
      <c r="F19" s="18" t="e">
        <f>COUNTIFS('Список поіменний'!#REF!,"осколкове",'Список поіменний'!#REF!,"офіцер громади")</f>
        <v>#REF!</v>
      </c>
      <c r="G19" s="19" t="e">
        <f>COUNTIFS('Список поіменний'!#REF!,"інше",'Список поіменний'!#REF!,"офіцер громади")</f>
        <v>#REF!</v>
      </c>
    </row>
    <row r="20" spans="1:7" ht="48" thickBot="1" x14ac:dyDescent="0.3">
      <c r="A20" s="26" t="s">
        <v>186</v>
      </c>
      <c r="B20" s="10" t="s">
        <v>52</v>
      </c>
      <c r="C20" s="4" t="e">
        <f>COUNTIF('Список поіменний'!#REF!,"інші підрозділи ювенальної превенції")</f>
        <v>#REF!</v>
      </c>
      <c r="D20" s="18" t="e">
        <f>COUNTIFS('Список поіменний'!#REF!,"вогнепальне",'Список поіменний'!#REF!,"інші підрозділи ювенальної превенції")</f>
        <v>#REF!</v>
      </c>
      <c r="E20" s="18" t="e">
        <f>COUNTIFS('Список поіменний'!#REF!,"мінно-вибухове",'Список поіменний'!#REF!,"інші підрозділи ювенальної превенції")</f>
        <v>#REF!</v>
      </c>
      <c r="F20" s="18" t="e">
        <f>COUNTIFS('Список поіменний'!#REF!,"осколкове",'Список поіменний'!#REF!,"інші підрозділи ювенальної превенції")</f>
        <v>#REF!</v>
      </c>
      <c r="G20" s="19" t="e">
        <f>COUNTIFS('Список поіменний'!#REF!,"інше",'Список поіменний'!#REF!,"інші підрозділи ювенальної превенції")</f>
        <v>#REF!</v>
      </c>
    </row>
    <row r="21" spans="1:7" ht="32.25" thickBot="1" x14ac:dyDescent="0.3">
      <c r="A21" s="26" t="s">
        <v>177</v>
      </c>
      <c r="B21" s="6" t="s">
        <v>57</v>
      </c>
      <c r="C21" s="4" t="e">
        <f>COUNTIF('Список поіменний'!#REF!,"Підрозділи ОАЗОР")</f>
        <v>#REF!</v>
      </c>
      <c r="D21" s="18" t="e">
        <f>COUNTIFS('Список поіменний'!#REF!,"вогнепальне",'Список поіменний'!#REF!,"Підрозділи ОАЗОР")</f>
        <v>#REF!</v>
      </c>
      <c r="E21" s="18" t="e">
        <f>COUNTIFS('Список поіменний'!#REF!,"мінно-вибухове",'Список поіменний'!#REF!,"Підрозділи ОАЗОР")</f>
        <v>#REF!</v>
      </c>
      <c r="F21" s="18" t="e">
        <f>COUNTIFS('Список поіменний'!#REF!,"осколкове",'Список поіменний'!#REF!,"Підрозділи ОАЗОР")</f>
        <v>#REF!</v>
      </c>
      <c r="G21" s="19" t="e">
        <f>COUNTIFS('Список поіменний'!#REF!,"інше",'Список поіменний'!#REF!,"Підрозділи ОАЗОР")</f>
        <v>#REF!</v>
      </c>
    </row>
    <row r="22" spans="1:7" ht="19.5" thickBot="1" x14ac:dyDescent="0.3">
      <c r="A22" s="27" t="s">
        <v>187</v>
      </c>
      <c r="B22" s="21" t="s">
        <v>41</v>
      </c>
      <c r="C22" s="22" t="e">
        <f>COUNTIF('Список поіменний'!#REF!,"інші")</f>
        <v>#REF!</v>
      </c>
      <c r="D22" s="18" t="e">
        <f>COUNTIFS('Список поіменний'!#REF!,"вогнепальне",'Список поіменний'!#REF!,"інші")</f>
        <v>#REF!</v>
      </c>
      <c r="E22" s="18" t="e">
        <f>COUNTIFS('Список поіменний'!#REF!,"мінно-вибухове",'Список поіменний'!#REF!,"інші")</f>
        <v>#REF!</v>
      </c>
      <c r="F22" s="18" t="e">
        <f>COUNTIFS('Список поіменний'!#REF!,"осколкове",'Список поіменний'!#REF!,"інші")</f>
        <v>#REF!</v>
      </c>
      <c r="G22" s="19" t="e">
        <f>COUNTIFS('Список поіменний'!#REF!,"інше",'Список поіменний'!#REF!,"інші")</f>
        <v>#REF!</v>
      </c>
    </row>
    <row r="23" spans="1:7" ht="19.5" thickBot="1" x14ac:dyDescent="0.3">
      <c r="A23" s="43" t="s">
        <v>53</v>
      </c>
      <c r="B23" s="44"/>
      <c r="C23" s="14" t="e">
        <f>SUM(C6:C15,C21,C22)</f>
        <v>#REF!</v>
      </c>
      <c r="D23" s="14" t="e">
        <f>SUM(D6:D15,D21,D22)</f>
        <v>#REF!</v>
      </c>
      <c r="E23" s="14" t="e">
        <f>SUM(E6:E15,E21,E22)</f>
        <v>#REF!</v>
      </c>
      <c r="F23" s="14" t="e">
        <f>SUM(F6:F15,F21,F22)</f>
        <v>#REF!</v>
      </c>
      <c r="G23" s="15" t="e">
        <f>SUM(G6:G15,G21,G22)</f>
        <v>#REF!</v>
      </c>
    </row>
    <row r="24" spans="1:7" ht="15.75" x14ac:dyDescent="0.25">
      <c r="A24" s="41" t="s">
        <v>164</v>
      </c>
      <c r="B24" s="41"/>
    </row>
    <row r="25" spans="1:7" ht="18.75" x14ac:dyDescent="0.25">
      <c r="A25" s="42" t="s">
        <v>162</v>
      </c>
      <c r="B25" s="42"/>
      <c r="C25" s="13" t="e">
        <f>COUNTIF('Список поіменний'!#REF!,"чоловік")</f>
        <v>#REF!</v>
      </c>
    </row>
    <row r="26" spans="1:7" ht="18.75" x14ac:dyDescent="0.25">
      <c r="A26" s="42" t="s">
        <v>163</v>
      </c>
      <c r="B26" s="42"/>
      <c r="C26" s="13" t="e">
        <f>COUNTIF('Список поіменний'!#REF!,"жінка")</f>
        <v>#REF!</v>
      </c>
    </row>
  </sheetData>
  <mergeCells count="11">
    <mergeCell ref="A24:B24"/>
    <mergeCell ref="A25:B25"/>
    <mergeCell ref="A26:B26"/>
    <mergeCell ref="A23:B23"/>
    <mergeCell ref="A1:G1"/>
    <mergeCell ref="A2:G2"/>
    <mergeCell ref="A3:G3"/>
    <mergeCell ref="A4:A5"/>
    <mergeCell ref="B4:B5"/>
    <mergeCell ref="C4:C5"/>
    <mergeCell ref="D4:G4"/>
  </mergeCells>
  <conditionalFormatting sqref="C7">
    <cfRule type="expression" dxfId="28" priority="20">
      <formula>SUM($D$7:$G$7)&lt;&gt;$C$7</formula>
    </cfRule>
  </conditionalFormatting>
  <conditionalFormatting sqref="C12">
    <cfRule type="expression" dxfId="27" priority="19">
      <formula>SUM($D$12:$G$12)&lt;&gt;$C$12</formula>
    </cfRule>
  </conditionalFormatting>
  <conditionalFormatting sqref="C13">
    <cfRule type="expression" dxfId="26" priority="18">
      <formula>SUM($D$13:$G$13)&lt;&gt;$C$13</formula>
    </cfRule>
  </conditionalFormatting>
  <conditionalFormatting sqref="C14">
    <cfRule type="expression" dxfId="25" priority="17">
      <formula>SUM($D$14:$G$14)&lt;&gt;$C$14</formula>
    </cfRule>
  </conditionalFormatting>
  <conditionalFormatting sqref="C15">
    <cfRule type="expression" dxfId="24" priority="16">
      <formula>SUM($D$15:$G$15)&lt;&gt;$C$15</formula>
    </cfRule>
  </conditionalFormatting>
  <conditionalFormatting sqref="C16">
    <cfRule type="expression" dxfId="23" priority="15">
      <formula>SUM($D$16:$G$16)&lt;&gt;$C$16</formula>
    </cfRule>
  </conditionalFormatting>
  <conditionalFormatting sqref="C17">
    <cfRule type="expression" dxfId="22" priority="14">
      <formula>SUM($D$17:$G$17)&lt;&gt;$C$17</formula>
    </cfRule>
  </conditionalFormatting>
  <conditionalFormatting sqref="C18">
    <cfRule type="expression" dxfId="21" priority="13">
      <formula>SUM($D$18:$G$18)&lt;&gt;$C$18</formula>
    </cfRule>
  </conditionalFormatting>
  <conditionalFormatting sqref="C19">
    <cfRule type="expression" dxfId="20" priority="12">
      <formula>SUM($D$19:$G$19)&lt;&gt;$C$19</formula>
    </cfRule>
  </conditionalFormatting>
  <conditionalFormatting sqref="C20">
    <cfRule type="expression" dxfId="19" priority="11">
      <formula>SUM($D$20:$G$20)&lt;&gt;$C$20</formula>
    </cfRule>
  </conditionalFormatting>
  <conditionalFormatting sqref="C21">
    <cfRule type="expression" dxfId="18" priority="10">
      <formula>SUM($D$21:$G$21)&lt;&gt;$C$21</formula>
    </cfRule>
  </conditionalFormatting>
  <conditionalFormatting sqref="C22">
    <cfRule type="expression" dxfId="17" priority="9">
      <formula>SUM($D$22:$G$22)&lt;&gt;$C$22</formula>
    </cfRule>
  </conditionalFormatting>
  <conditionalFormatting sqref="C23">
    <cfRule type="expression" dxfId="16" priority="8">
      <formula>SUM($D$23:$G$23)&lt;&gt;$C$23</formula>
    </cfRule>
  </conditionalFormatting>
  <conditionalFormatting sqref="C8">
    <cfRule type="expression" dxfId="15" priority="6">
      <formula>SUM($D$8:$G$8)&lt;&gt;$C$8</formula>
    </cfRule>
  </conditionalFormatting>
  <conditionalFormatting sqref="C9:C10">
    <cfRule type="expression" dxfId="14" priority="5">
      <formula>SUM($D$9:$G$9)&lt;&gt;$C$9</formula>
    </cfRule>
  </conditionalFormatting>
  <conditionalFormatting sqref="C25">
    <cfRule type="expression" dxfId="13" priority="4">
      <formula>SUM($D$22:$G$22)&lt;&gt;$C$22</formula>
    </cfRule>
  </conditionalFormatting>
  <conditionalFormatting sqref="C26">
    <cfRule type="expression" dxfId="12" priority="3">
      <formula>SUM($D$22:$G$22)&lt;&gt;$C$22</formula>
    </cfRule>
  </conditionalFormatting>
  <conditionalFormatting sqref="C6">
    <cfRule type="expression" dxfId="11" priority="2">
      <formula>SUM($D$7:$G$7)&lt;&gt;$C$7</formula>
    </cfRule>
  </conditionalFormatting>
  <conditionalFormatting sqref="C11">
    <cfRule type="expression" dxfId="10" priority="1">
      <formula>SUM($D$9:$G$9)&lt;&gt;$C$9</formula>
    </cfRule>
  </conditionalFormatting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112" sqref="I112"/>
    </sheetView>
  </sheetViews>
  <sheetFormatPr defaultRowHeight="15.75" x14ac:dyDescent="0.25"/>
  <cols>
    <col min="1" max="1" width="7.28515625" style="1" bestFit="1" customWidth="1"/>
    <col min="2" max="2" width="31.42578125" style="12" customWidth="1"/>
    <col min="3" max="3" width="17.85546875" style="1" customWidth="1"/>
    <col min="4" max="4" width="24.140625" style="1" customWidth="1"/>
    <col min="5" max="5" width="43.28515625" style="1" customWidth="1"/>
    <col min="6" max="6" width="31.28515625" style="1" customWidth="1"/>
    <col min="7" max="7" width="13.7109375" style="1" customWidth="1"/>
  </cols>
  <sheetData>
    <row r="1" spans="1:7" s="24" customFormat="1" ht="37.5" x14ac:dyDescent="0.3">
      <c r="A1" s="5" t="s">
        <v>0</v>
      </c>
      <c r="B1" s="13" t="s">
        <v>2</v>
      </c>
      <c r="C1" s="5" t="s">
        <v>3</v>
      </c>
      <c r="D1" s="5" t="s">
        <v>234</v>
      </c>
      <c r="E1" s="5" t="s">
        <v>4</v>
      </c>
      <c r="F1" s="5" t="s">
        <v>157</v>
      </c>
      <c r="G1" s="5" t="s">
        <v>158</v>
      </c>
    </row>
    <row r="2" spans="1:7" s="23" customFormat="1" ht="31.5" x14ac:dyDescent="0.25">
      <c r="A2" s="29">
        <v>1</v>
      </c>
      <c r="B2" s="29" t="s">
        <v>6</v>
      </c>
      <c r="C2" s="33">
        <v>27345</v>
      </c>
      <c r="D2" s="29" t="s">
        <v>252</v>
      </c>
      <c r="E2" s="29" t="s">
        <v>193</v>
      </c>
      <c r="F2" s="29" t="s">
        <v>5</v>
      </c>
      <c r="G2" s="33">
        <v>44616</v>
      </c>
    </row>
    <row r="3" spans="1:7" s="23" customFormat="1" ht="31.5" x14ac:dyDescent="0.25">
      <c r="A3" s="29">
        <v>2</v>
      </c>
      <c r="B3" s="29" t="s">
        <v>8</v>
      </c>
      <c r="C3" s="33">
        <v>34947</v>
      </c>
      <c r="D3" s="29" t="s">
        <v>237</v>
      </c>
      <c r="E3" s="29" t="s">
        <v>193</v>
      </c>
      <c r="F3" s="29" t="s">
        <v>7</v>
      </c>
      <c r="G3" s="33">
        <v>44620</v>
      </c>
    </row>
    <row r="4" spans="1:7" s="23" customFormat="1" ht="31.5" x14ac:dyDescent="0.25">
      <c r="A4" s="29">
        <v>3</v>
      </c>
      <c r="B4" s="29" t="s">
        <v>9</v>
      </c>
      <c r="C4" s="33">
        <v>27249</v>
      </c>
      <c r="D4" s="29" t="s">
        <v>238</v>
      </c>
      <c r="E4" s="29" t="s">
        <v>194</v>
      </c>
      <c r="F4" s="29" t="s">
        <v>7</v>
      </c>
      <c r="G4" s="33">
        <v>44620</v>
      </c>
    </row>
    <row r="5" spans="1:7" s="23" customFormat="1" ht="31.5" x14ac:dyDescent="0.25">
      <c r="A5" s="29">
        <v>4</v>
      </c>
      <c r="B5" s="29" t="s">
        <v>10</v>
      </c>
      <c r="C5" s="33">
        <v>36046</v>
      </c>
      <c r="D5" s="29" t="s">
        <v>239</v>
      </c>
      <c r="E5" s="29" t="s">
        <v>195</v>
      </c>
      <c r="F5" s="29" t="s">
        <v>7</v>
      </c>
      <c r="G5" s="33">
        <v>44620</v>
      </c>
    </row>
    <row r="6" spans="1:7" s="23" customFormat="1" ht="31.5" x14ac:dyDescent="0.25">
      <c r="A6" s="29">
        <v>5</v>
      </c>
      <c r="B6" s="29" t="s">
        <v>11</v>
      </c>
      <c r="C6" s="33">
        <v>31133</v>
      </c>
      <c r="D6" s="29" t="s">
        <v>240</v>
      </c>
      <c r="E6" s="29" t="s">
        <v>196</v>
      </c>
      <c r="F6" s="29" t="s">
        <v>7</v>
      </c>
      <c r="G6" s="33">
        <v>44620</v>
      </c>
    </row>
    <row r="7" spans="1:7" s="23" customFormat="1" ht="31.5" x14ac:dyDescent="0.25">
      <c r="A7" s="29">
        <v>6</v>
      </c>
      <c r="B7" s="30" t="s">
        <v>95</v>
      </c>
      <c r="C7" s="31">
        <v>29170</v>
      </c>
      <c r="D7" s="30" t="s">
        <v>241</v>
      </c>
      <c r="E7" s="30" t="s">
        <v>257</v>
      </c>
      <c r="F7" s="30" t="s">
        <v>12</v>
      </c>
      <c r="G7" s="31">
        <v>44617</v>
      </c>
    </row>
    <row r="8" spans="1:7" s="23" customFormat="1" ht="31.5" x14ac:dyDescent="0.25">
      <c r="A8" s="29">
        <v>7</v>
      </c>
      <c r="B8" s="30" t="s">
        <v>96</v>
      </c>
      <c r="C8" s="31">
        <v>33022</v>
      </c>
      <c r="D8" s="30" t="s">
        <v>240</v>
      </c>
      <c r="E8" s="30" t="s">
        <v>195</v>
      </c>
      <c r="F8" s="30" t="s">
        <v>12</v>
      </c>
      <c r="G8" s="31">
        <v>44650</v>
      </c>
    </row>
    <row r="9" spans="1:7" s="23" customFormat="1" x14ac:dyDescent="0.25">
      <c r="A9" s="29">
        <v>8</v>
      </c>
      <c r="B9" s="30" t="s">
        <v>97</v>
      </c>
      <c r="C9" s="31">
        <v>31067</v>
      </c>
      <c r="D9" s="30" t="s">
        <v>242</v>
      </c>
      <c r="E9" s="30" t="s">
        <v>197</v>
      </c>
      <c r="F9" s="30" t="s">
        <v>12</v>
      </c>
      <c r="G9" s="31">
        <v>44669</v>
      </c>
    </row>
    <row r="10" spans="1:7" s="23" customFormat="1" ht="31.5" x14ac:dyDescent="0.25">
      <c r="A10" s="29">
        <v>9</v>
      </c>
      <c r="B10" s="30" t="s">
        <v>98</v>
      </c>
      <c r="C10" s="31">
        <v>22723</v>
      </c>
      <c r="D10" s="30" t="s">
        <v>243</v>
      </c>
      <c r="E10" s="30" t="s">
        <v>198</v>
      </c>
      <c r="F10" s="30" t="s">
        <v>12</v>
      </c>
      <c r="G10" s="32" t="s">
        <v>64</v>
      </c>
    </row>
    <row r="11" spans="1:7" s="23" customFormat="1" ht="31.5" x14ac:dyDescent="0.25">
      <c r="A11" s="29">
        <v>10</v>
      </c>
      <c r="B11" s="30" t="s">
        <v>167</v>
      </c>
      <c r="C11" s="31">
        <v>27199</v>
      </c>
      <c r="D11" s="30" t="s">
        <v>237</v>
      </c>
      <c r="E11" s="30" t="s">
        <v>199</v>
      </c>
      <c r="F11" s="30" t="s">
        <v>12</v>
      </c>
      <c r="G11" s="32" t="s">
        <v>168</v>
      </c>
    </row>
    <row r="12" spans="1:7" s="34" customFormat="1" ht="31.5" x14ac:dyDescent="0.25">
      <c r="A12" s="29">
        <v>11</v>
      </c>
      <c r="B12" s="29" t="s">
        <v>169</v>
      </c>
      <c r="C12" s="33">
        <v>34295</v>
      </c>
      <c r="D12" s="29" t="s">
        <v>246</v>
      </c>
      <c r="E12" s="29" t="s">
        <v>195</v>
      </c>
      <c r="F12" s="29" t="s">
        <v>12</v>
      </c>
      <c r="G12" s="33">
        <v>44811</v>
      </c>
    </row>
    <row r="13" spans="1:7" s="23" customFormat="1" ht="31.5" x14ac:dyDescent="0.25">
      <c r="A13" s="29">
        <v>12</v>
      </c>
      <c r="B13" s="29" t="s">
        <v>14</v>
      </c>
      <c r="C13" s="33">
        <v>33275</v>
      </c>
      <c r="D13" s="29" t="s">
        <v>244</v>
      </c>
      <c r="E13" s="29" t="s">
        <v>200</v>
      </c>
      <c r="F13" s="29" t="s">
        <v>13</v>
      </c>
      <c r="G13" s="33">
        <v>44616</v>
      </c>
    </row>
    <row r="14" spans="1:7" s="23" customFormat="1" ht="31.5" x14ac:dyDescent="0.25">
      <c r="A14" s="29">
        <v>13</v>
      </c>
      <c r="B14" s="29" t="s">
        <v>15</v>
      </c>
      <c r="C14" s="33">
        <v>31664</v>
      </c>
      <c r="D14" s="29" t="s">
        <v>237</v>
      </c>
      <c r="E14" s="29" t="s">
        <v>201</v>
      </c>
      <c r="F14" s="29" t="s">
        <v>13</v>
      </c>
      <c r="G14" s="33">
        <v>44622</v>
      </c>
    </row>
    <row r="15" spans="1:7" s="23" customFormat="1" ht="31.5" x14ac:dyDescent="0.25">
      <c r="A15" s="29">
        <v>14</v>
      </c>
      <c r="B15" s="29" t="s">
        <v>16</v>
      </c>
      <c r="C15" s="33">
        <v>33364</v>
      </c>
      <c r="D15" s="29" t="s">
        <v>237</v>
      </c>
      <c r="E15" s="29" t="s">
        <v>202</v>
      </c>
      <c r="F15" s="29" t="s">
        <v>13</v>
      </c>
      <c r="G15" s="33">
        <v>44623</v>
      </c>
    </row>
    <row r="16" spans="1:7" s="23" customFormat="1" ht="31.5" x14ac:dyDescent="0.25">
      <c r="A16" s="29">
        <v>15</v>
      </c>
      <c r="B16" s="29" t="s">
        <v>17</v>
      </c>
      <c r="C16" s="33">
        <v>30363</v>
      </c>
      <c r="D16" s="29" t="s">
        <v>241</v>
      </c>
      <c r="E16" s="29" t="s">
        <v>203</v>
      </c>
      <c r="F16" s="29" t="s">
        <v>13</v>
      </c>
      <c r="G16" s="33">
        <v>44622</v>
      </c>
    </row>
    <row r="17" spans="1:7" s="23" customFormat="1" ht="31.5" x14ac:dyDescent="0.25">
      <c r="A17" s="29">
        <v>16</v>
      </c>
      <c r="B17" s="29" t="s">
        <v>18</v>
      </c>
      <c r="C17" s="33">
        <v>35516</v>
      </c>
      <c r="D17" s="29" t="s">
        <v>240</v>
      </c>
      <c r="E17" s="29" t="s">
        <v>199</v>
      </c>
      <c r="F17" s="29" t="s">
        <v>13</v>
      </c>
      <c r="G17" s="33">
        <v>44622</v>
      </c>
    </row>
    <row r="18" spans="1:7" s="23" customFormat="1" x14ac:dyDescent="0.25">
      <c r="A18" s="29">
        <v>17</v>
      </c>
      <c r="B18" s="29" t="s">
        <v>19</v>
      </c>
      <c r="C18" s="33">
        <v>26187</v>
      </c>
      <c r="D18" s="29" t="s">
        <v>241</v>
      </c>
      <c r="E18" s="29" t="s">
        <v>204</v>
      </c>
      <c r="F18" s="29" t="s">
        <v>13</v>
      </c>
      <c r="G18" s="33">
        <v>44633</v>
      </c>
    </row>
    <row r="19" spans="1:7" s="23" customFormat="1" ht="31.5" x14ac:dyDescent="0.25">
      <c r="A19" s="29">
        <v>18</v>
      </c>
      <c r="B19" s="29" t="s">
        <v>20</v>
      </c>
      <c r="C19" s="33">
        <v>29503</v>
      </c>
      <c r="D19" s="29" t="s">
        <v>240</v>
      </c>
      <c r="E19" s="29" t="s">
        <v>205</v>
      </c>
      <c r="F19" s="29" t="s">
        <v>13</v>
      </c>
      <c r="G19" s="33">
        <v>44638</v>
      </c>
    </row>
    <row r="20" spans="1:7" s="23" customFormat="1" ht="31.5" x14ac:dyDescent="0.25">
      <c r="A20" s="29">
        <v>19</v>
      </c>
      <c r="B20" s="30" t="s">
        <v>21</v>
      </c>
      <c r="C20" s="31">
        <v>33595</v>
      </c>
      <c r="D20" s="30" t="s">
        <v>239</v>
      </c>
      <c r="E20" s="30" t="s">
        <v>195</v>
      </c>
      <c r="F20" s="30" t="s">
        <v>42</v>
      </c>
      <c r="G20" s="31">
        <v>44619</v>
      </c>
    </row>
    <row r="21" spans="1:7" s="23" customFormat="1" ht="31.5" x14ac:dyDescent="0.25">
      <c r="A21" s="29">
        <v>20</v>
      </c>
      <c r="B21" s="29" t="s">
        <v>22</v>
      </c>
      <c r="C21" s="33">
        <v>30951</v>
      </c>
      <c r="D21" s="29" t="s">
        <v>237</v>
      </c>
      <c r="E21" s="29" t="s">
        <v>206</v>
      </c>
      <c r="F21" s="30" t="s">
        <v>42</v>
      </c>
      <c r="G21" s="33">
        <v>44618</v>
      </c>
    </row>
    <row r="22" spans="1:7" s="23" customFormat="1" ht="31.5" x14ac:dyDescent="0.25">
      <c r="A22" s="29">
        <v>21</v>
      </c>
      <c r="B22" s="29" t="s">
        <v>23</v>
      </c>
      <c r="C22" s="33">
        <v>33196</v>
      </c>
      <c r="D22" s="29" t="s">
        <v>237</v>
      </c>
      <c r="E22" s="29" t="s">
        <v>199</v>
      </c>
      <c r="F22" s="30" t="s">
        <v>42</v>
      </c>
      <c r="G22" s="33">
        <v>44619</v>
      </c>
    </row>
    <row r="23" spans="1:7" s="23" customFormat="1" ht="31.5" x14ac:dyDescent="0.25">
      <c r="A23" s="29">
        <v>22</v>
      </c>
      <c r="B23" s="29" t="s">
        <v>24</v>
      </c>
      <c r="C23" s="33">
        <v>33659</v>
      </c>
      <c r="D23" s="29" t="s">
        <v>237</v>
      </c>
      <c r="E23" s="29" t="s">
        <v>206</v>
      </c>
      <c r="F23" s="30" t="s">
        <v>42</v>
      </c>
      <c r="G23" s="33">
        <v>44626</v>
      </c>
    </row>
    <row r="24" spans="1:7" s="23" customFormat="1" ht="31.5" x14ac:dyDescent="0.25">
      <c r="A24" s="29">
        <v>23</v>
      </c>
      <c r="B24" s="29" t="s">
        <v>25</v>
      </c>
      <c r="C24" s="33">
        <v>35494</v>
      </c>
      <c r="D24" s="29" t="s">
        <v>245</v>
      </c>
      <c r="E24" s="29" t="s">
        <v>195</v>
      </c>
      <c r="F24" s="30" t="s">
        <v>42</v>
      </c>
      <c r="G24" s="33">
        <v>44632</v>
      </c>
    </row>
    <row r="25" spans="1:7" s="23" customFormat="1" ht="31.5" x14ac:dyDescent="0.25">
      <c r="A25" s="29">
        <v>24</v>
      </c>
      <c r="B25" s="29" t="s">
        <v>65</v>
      </c>
      <c r="C25" s="33">
        <v>34266</v>
      </c>
      <c r="D25" s="29" t="s">
        <v>246</v>
      </c>
      <c r="E25" s="29" t="s">
        <v>207</v>
      </c>
      <c r="F25" s="30" t="s">
        <v>42</v>
      </c>
      <c r="G25" s="33">
        <v>44683</v>
      </c>
    </row>
    <row r="26" spans="1:7" s="23" customFormat="1" ht="31.5" x14ac:dyDescent="0.25">
      <c r="A26" s="29">
        <v>25</v>
      </c>
      <c r="B26" s="29" t="s">
        <v>67</v>
      </c>
      <c r="C26" s="33">
        <v>30138</v>
      </c>
      <c r="D26" s="29" t="s">
        <v>242</v>
      </c>
      <c r="E26" s="29" t="s">
        <v>193</v>
      </c>
      <c r="F26" s="30" t="s">
        <v>42</v>
      </c>
      <c r="G26" s="33" t="s">
        <v>68</v>
      </c>
    </row>
    <row r="27" spans="1:7" s="23" customFormat="1" ht="31.5" x14ac:dyDescent="0.25">
      <c r="A27" s="29">
        <v>26</v>
      </c>
      <c r="B27" s="29" t="s">
        <v>151</v>
      </c>
      <c r="C27" s="33">
        <v>34557</v>
      </c>
      <c r="D27" s="29" t="s">
        <v>247</v>
      </c>
      <c r="E27" s="29" t="s">
        <v>193</v>
      </c>
      <c r="F27" s="30" t="s">
        <v>42</v>
      </c>
      <c r="G27" s="33">
        <v>44762</v>
      </c>
    </row>
    <row r="28" spans="1:7" s="23" customFormat="1" ht="31.5" x14ac:dyDescent="0.25">
      <c r="A28" s="29">
        <v>27</v>
      </c>
      <c r="B28" s="29" t="s">
        <v>152</v>
      </c>
      <c r="C28" s="33">
        <v>34662</v>
      </c>
      <c r="D28" s="29" t="s">
        <v>247</v>
      </c>
      <c r="E28" s="29" t="s">
        <v>193</v>
      </c>
      <c r="F28" s="30" t="s">
        <v>42</v>
      </c>
      <c r="G28" s="33">
        <v>44762</v>
      </c>
    </row>
    <row r="29" spans="1:7" s="23" customFormat="1" x14ac:dyDescent="0.25">
      <c r="A29" s="29">
        <v>28</v>
      </c>
      <c r="B29" s="29" t="s">
        <v>99</v>
      </c>
      <c r="C29" s="33">
        <v>31028</v>
      </c>
      <c r="D29" s="29" t="s">
        <v>241</v>
      </c>
      <c r="E29" s="29" t="s">
        <v>208</v>
      </c>
      <c r="F29" s="29" t="s">
        <v>26</v>
      </c>
      <c r="G29" s="33">
        <v>44618</v>
      </c>
    </row>
    <row r="30" spans="1:7" s="23" customFormat="1" ht="31.5" x14ac:dyDescent="0.25">
      <c r="A30" s="29">
        <v>29</v>
      </c>
      <c r="B30" s="29" t="s">
        <v>100</v>
      </c>
      <c r="C30" s="33">
        <v>25280</v>
      </c>
      <c r="D30" s="29" t="s">
        <v>242</v>
      </c>
      <c r="E30" s="29" t="s">
        <v>209</v>
      </c>
      <c r="F30" s="29" t="s">
        <v>26</v>
      </c>
      <c r="G30" s="33">
        <v>44618</v>
      </c>
    </row>
    <row r="31" spans="1:7" s="23" customFormat="1" x14ac:dyDescent="0.25">
      <c r="A31" s="29">
        <v>30</v>
      </c>
      <c r="B31" s="29" t="s">
        <v>101</v>
      </c>
      <c r="C31" s="33">
        <v>30728</v>
      </c>
      <c r="D31" s="29" t="s">
        <v>245</v>
      </c>
      <c r="E31" s="29" t="s">
        <v>195</v>
      </c>
      <c r="F31" s="29" t="s">
        <v>26</v>
      </c>
      <c r="G31" s="33">
        <v>44678</v>
      </c>
    </row>
    <row r="32" spans="1:7" s="23" customFormat="1" ht="31.5" x14ac:dyDescent="0.25">
      <c r="A32" s="29">
        <v>31</v>
      </c>
      <c r="B32" s="29" t="s">
        <v>102</v>
      </c>
      <c r="C32" s="33">
        <v>29390</v>
      </c>
      <c r="D32" s="29" t="s">
        <v>241</v>
      </c>
      <c r="E32" s="29" t="s">
        <v>210</v>
      </c>
      <c r="F32" s="29" t="s">
        <v>27</v>
      </c>
      <c r="G32" s="33">
        <v>44618</v>
      </c>
    </row>
    <row r="33" spans="1:7" s="23" customFormat="1" ht="31.5" x14ac:dyDescent="0.25">
      <c r="A33" s="29">
        <v>32</v>
      </c>
      <c r="B33" s="29" t="s">
        <v>103</v>
      </c>
      <c r="C33" s="33">
        <v>29872</v>
      </c>
      <c r="D33" s="29" t="s">
        <v>241</v>
      </c>
      <c r="E33" s="29" t="s">
        <v>193</v>
      </c>
      <c r="F33" s="29" t="s">
        <v>27</v>
      </c>
      <c r="G33" s="33">
        <v>44618</v>
      </c>
    </row>
    <row r="34" spans="1:7" s="23" customFormat="1" ht="31.5" x14ac:dyDescent="0.25">
      <c r="A34" s="29">
        <v>33</v>
      </c>
      <c r="B34" s="29" t="s">
        <v>104</v>
      </c>
      <c r="C34" s="33">
        <v>34459</v>
      </c>
      <c r="D34" s="29" t="s">
        <v>238</v>
      </c>
      <c r="E34" s="29" t="s">
        <v>211</v>
      </c>
      <c r="F34" s="29" t="s">
        <v>28</v>
      </c>
      <c r="G34" s="33">
        <v>44618</v>
      </c>
    </row>
    <row r="35" spans="1:7" s="23" customFormat="1" ht="31.5" x14ac:dyDescent="0.25">
      <c r="A35" s="29">
        <v>34</v>
      </c>
      <c r="B35" s="29" t="s">
        <v>105</v>
      </c>
      <c r="C35" s="33">
        <v>32692</v>
      </c>
      <c r="D35" s="29" t="s">
        <v>242</v>
      </c>
      <c r="E35" s="29" t="s">
        <v>193</v>
      </c>
      <c r="F35" s="29" t="s">
        <v>28</v>
      </c>
      <c r="G35" s="33">
        <v>44618</v>
      </c>
    </row>
    <row r="36" spans="1:7" s="23" customFormat="1" ht="31.5" x14ac:dyDescent="0.25">
      <c r="A36" s="29">
        <v>35</v>
      </c>
      <c r="B36" s="29" t="s">
        <v>106</v>
      </c>
      <c r="C36" s="33">
        <v>31738</v>
      </c>
      <c r="D36" s="29" t="s">
        <v>238</v>
      </c>
      <c r="E36" s="29" t="s">
        <v>258</v>
      </c>
      <c r="F36" s="29" t="s">
        <v>29</v>
      </c>
      <c r="G36" s="33">
        <v>44619</v>
      </c>
    </row>
    <row r="37" spans="1:7" s="23" customFormat="1" ht="31.5" x14ac:dyDescent="0.25">
      <c r="A37" s="29">
        <v>36</v>
      </c>
      <c r="B37" s="29" t="s">
        <v>107</v>
      </c>
      <c r="C37" s="33">
        <v>33722</v>
      </c>
      <c r="D37" s="29" t="s">
        <v>237</v>
      </c>
      <c r="E37" s="29" t="s">
        <v>212</v>
      </c>
      <c r="F37" s="29" t="s">
        <v>29</v>
      </c>
      <c r="G37" s="33">
        <v>44619</v>
      </c>
    </row>
    <row r="38" spans="1:7" s="23" customFormat="1" ht="31.5" x14ac:dyDescent="0.25">
      <c r="A38" s="29">
        <v>37</v>
      </c>
      <c r="B38" s="29" t="s">
        <v>153</v>
      </c>
      <c r="C38" s="33">
        <v>33484</v>
      </c>
      <c r="D38" s="29" t="s">
        <v>240</v>
      </c>
      <c r="E38" s="29" t="s">
        <v>213</v>
      </c>
      <c r="F38" s="29" t="s">
        <v>29</v>
      </c>
      <c r="G38" s="33">
        <v>44769</v>
      </c>
    </row>
    <row r="39" spans="1:7" s="23" customFormat="1" ht="31.5" x14ac:dyDescent="0.25">
      <c r="A39" s="29">
        <v>38</v>
      </c>
      <c r="B39" s="29" t="s">
        <v>154</v>
      </c>
      <c r="C39" s="33">
        <v>29383</v>
      </c>
      <c r="D39" s="29" t="s">
        <v>240</v>
      </c>
      <c r="E39" s="29" t="s">
        <v>214</v>
      </c>
      <c r="F39" s="29" t="s">
        <v>29</v>
      </c>
      <c r="G39" s="33">
        <v>44769</v>
      </c>
    </row>
    <row r="40" spans="1:7" s="23" customFormat="1" ht="31.5" x14ac:dyDescent="0.25">
      <c r="A40" s="29">
        <v>39</v>
      </c>
      <c r="B40" s="29" t="s">
        <v>155</v>
      </c>
      <c r="C40" s="33">
        <v>32029</v>
      </c>
      <c r="D40" s="29" t="s">
        <v>238</v>
      </c>
      <c r="E40" s="29" t="s">
        <v>203</v>
      </c>
      <c r="F40" s="29" t="s">
        <v>29</v>
      </c>
      <c r="G40" s="33">
        <v>44769</v>
      </c>
    </row>
    <row r="41" spans="1:7" s="23" customFormat="1" ht="31.5" x14ac:dyDescent="0.25">
      <c r="A41" s="29">
        <v>40</v>
      </c>
      <c r="B41" s="29" t="s">
        <v>159</v>
      </c>
      <c r="C41" s="33">
        <v>28298</v>
      </c>
      <c r="D41" s="29" t="s">
        <v>241</v>
      </c>
      <c r="E41" s="29" t="s">
        <v>193</v>
      </c>
      <c r="F41" s="29" t="s">
        <v>29</v>
      </c>
      <c r="G41" s="33">
        <v>44769</v>
      </c>
    </row>
    <row r="42" spans="1:7" s="23" customFormat="1" ht="31.5" x14ac:dyDescent="0.25">
      <c r="A42" s="29">
        <v>41</v>
      </c>
      <c r="B42" s="29" t="s">
        <v>174</v>
      </c>
      <c r="C42" s="33">
        <v>32347</v>
      </c>
      <c r="D42" s="29" t="s">
        <v>245</v>
      </c>
      <c r="E42" s="29" t="s">
        <v>195</v>
      </c>
      <c r="F42" s="29" t="s">
        <v>29</v>
      </c>
      <c r="G42" s="33">
        <v>44833</v>
      </c>
    </row>
    <row r="43" spans="1:7" s="23" customFormat="1" ht="31.5" x14ac:dyDescent="0.25">
      <c r="A43" s="29">
        <v>42</v>
      </c>
      <c r="B43" s="29" t="s">
        <v>192</v>
      </c>
      <c r="C43" s="33">
        <v>31047</v>
      </c>
      <c r="D43" s="29" t="s">
        <v>241</v>
      </c>
      <c r="E43" s="29" t="s">
        <v>215</v>
      </c>
      <c r="F43" s="29" t="s">
        <v>30</v>
      </c>
      <c r="G43" s="33">
        <v>44620</v>
      </c>
    </row>
    <row r="44" spans="1:7" s="38" customFormat="1" ht="31.5" x14ac:dyDescent="0.25">
      <c r="A44" s="29">
        <v>43</v>
      </c>
      <c r="B44" s="29" t="s">
        <v>32</v>
      </c>
      <c r="C44" s="33">
        <v>28538</v>
      </c>
      <c r="D44" s="29" t="s">
        <v>240</v>
      </c>
      <c r="E44" s="29" t="s">
        <v>195</v>
      </c>
      <c r="F44" s="29" t="s">
        <v>31</v>
      </c>
      <c r="G44" s="33">
        <v>44627</v>
      </c>
    </row>
    <row r="45" spans="1:7" s="38" customFormat="1" ht="31.5" x14ac:dyDescent="0.25">
      <c r="A45" s="29">
        <v>44</v>
      </c>
      <c r="B45" s="29" t="s">
        <v>108</v>
      </c>
      <c r="C45" s="33">
        <v>33978</v>
      </c>
      <c r="D45" s="29" t="s">
        <v>244</v>
      </c>
      <c r="E45" s="29" t="s">
        <v>216</v>
      </c>
      <c r="F45" s="29" t="s">
        <v>43</v>
      </c>
      <c r="G45" s="33">
        <v>44628</v>
      </c>
    </row>
    <row r="46" spans="1:7" s="38" customFormat="1" x14ac:dyDescent="0.25">
      <c r="A46" s="29">
        <v>45</v>
      </c>
      <c r="B46" s="29" t="s">
        <v>109</v>
      </c>
      <c r="C46" s="33">
        <v>24647</v>
      </c>
      <c r="D46" s="29"/>
      <c r="E46" s="29" t="s">
        <v>217</v>
      </c>
      <c r="F46" s="29" t="s">
        <v>43</v>
      </c>
      <c r="G46" s="33">
        <v>44634</v>
      </c>
    </row>
    <row r="47" spans="1:7" s="38" customFormat="1" x14ac:dyDescent="0.25">
      <c r="A47" s="29">
        <v>46</v>
      </c>
      <c r="B47" s="29" t="s">
        <v>110</v>
      </c>
      <c r="C47" s="33">
        <v>27719</v>
      </c>
      <c r="D47" s="29"/>
      <c r="E47" s="29" t="s">
        <v>218</v>
      </c>
      <c r="F47" s="29" t="s">
        <v>43</v>
      </c>
      <c r="G47" s="33">
        <v>44633</v>
      </c>
    </row>
    <row r="48" spans="1:7" s="38" customFormat="1" ht="31.5" x14ac:dyDescent="0.25">
      <c r="A48" s="29">
        <v>47</v>
      </c>
      <c r="B48" s="29" t="s">
        <v>111</v>
      </c>
      <c r="C48" s="33">
        <v>27208</v>
      </c>
      <c r="D48" s="29"/>
      <c r="E48" s="29" t="s">
        <v>219</v>
      </c>
      <c r="F48" s="29" t="s">
        <v>43</v>
      </c>
      <c r="G48" s="33">
        <v>44625</v>
      </c>
    </row>
    <row r="49" spans="1:7" s="35" customFormat="1" ht="31.5" x14ac:dyDescent="0.25">
      <c r="A49" s="29">
        <v>48</v>
      </c>
      <c r="B49" s="29" t="s">
        <v>112</v>
      </c>
      <c r="C49" s="33">
        <v>31820</v>
      </c>
      <c r="D49" s="29" t="s">
        <v>240</v>
      </c>
      <c r="E49" s="29" t="s">
        <v>200</v>
      </c>
      <c r="F49" s="29" t="s">
        <v>43</v>
      </c>
      <c r="G49" s="33">
        <v>44674</v>
      </c>
    </row>
    <row r="50" spans="1:7" s="35" customFormat="1" x14ac:dyDescent="0.25">
      <c r="A50" s="29">
        <v>49</v>
      </c>
      <c r="B50" s="29" t="s">
        <v>145</v>
      </c>
      <c r="C50" s="33">
        <v>21750</v>
      </c>
      <c r="D50" s="29"/>
      <c r="E50" s="29" t="s">
        <v>259</v>
      </c>
      <c r="F50" s="29" t="s">
        <v>43</v>
      </c>
      <c r="G50" s="33">
        <v>44637</v>
      </c>
    </row>
    <row r="51" spans="1:7" s="35" customFormat="1" ht="31.5" x14ac:dyDescent="0.25">
      <c r="A51" s="29">
        <v>50</v>
      </c>
      <c r="B51" s="29" t="s">
        <v>146</v>
      </c>
      <c r="C51" s="33">
        <v>24033</v>
      </c>
      <c r="D51" s="29"/>
      <c r="E51" s="29" t="s">
        <v>217</v>
      </c>
      <c r="F51" s="29" t="s">
        <v>43</v>
      </c>
      <c r="G51" s="33">
        <v>44740</v>
      </c>
    </row>
    <row r="52" spans="1:7" s="35" customFormat="1" ht="31.5" x14ac:dyDescent="0.25">
      <c r="A52" s="29">
        <v>51</v>
      </c>
      <c r="B52" s="29" t="s">
        <v>156</v>
      </c>
      <c r="C52" s="33">
        <v>35154</v>
      </c>
      <c r="D52" s="29" t="s">
        <v>244</v>
      </c>
      <c r="E52" s="29" t="s">
        <v>195</v>
      </c>
      <c r="F52" s="29" t="s">
        <v>43</v>
      </c>
      <c r="G52" s="33">
        <v>44770</v>
      </c>
    </row>
    <row r="53" spans="1:7" s="37" customFormat="1" ht="31.5" x14ac:dyDescent="0.25">
      <c r="A53" s="29">
        <v>52</v>
      </c>
      <c r="B53" s="29" t="s">
        <v>34</v>
      </c>
      <c r="C53" s="33">
        <v>33403</v>
      </c>
      <c r="D53" s="29" t="s">
        <v>240</v>
      </c>
      <c r="E53" s="29" t="s">
        <v>205</v>
      </c>
      <c r="F53" s="29" t="s">
        <v>33</v>
      </c>
      <c r="G53" s="33">
        <v>44629</v>
      </c>
    </row>
    <row r="54" spans="1:7" s="37" customFormat="1" x14ac:dyDescent="0.25">
      <c r="A54" s="29">
        <v>53</v>
      </c>
      <c r="B54" s="29" t="s">
        <v>36</v>
      </c>
      <c r="C54" s="33">
        <v>32419</v>
      </c>
      <c r="D54" s="29" t="s">
        <v>238</v>
      </c>
      <c r="E54" s="29" t="s">
        <v>220</v>
      </c>
      <c r="F54" s="29" t="s">
        <v>33</v>
      </c>
      <c r="G54" s="33">
        <v>44626</v>
      </c>
    </row>
    <row r="55" spans="1:7" s="36" customFormat="1" x14ac:dyDescent="0.25">
      <c r="A55" s="29">
        <v>54</v>
      </c>
      <c r="B55" s="29" t="s">
        <v>58</v>
      </c>
      <c r="C55" s="33">
        <v>30990</v>
      </c>
      <c r="D55" s="29" t="s">
        <v>242</v>
      </c>
      <c r="E55" s="29" t="s">
        <v>203</v>
      </c>
      <c r="F55" s="29" t="s">
        <v>33</v>
      </c>
      <c r="G55" s="33">
        <v>44621</v>
      </c>
    </row>
    <row r="56" spans="1:7" s="36" customFormat="1" x14ac:dyDescent="0.25">
      <c r="A56" s="29">
        <v>55</v>
      </c>
      <c r="B56" s="29" t="s">
        <v>147</v>
      </c>
      <c r="C56" s="33">
        <v>31709</v>
      </c>
      <c r="D56" s="29" t="s">
        <v>248</v>
      </c>
      <c r="E56" s="29" t="s">
        <v>199</v>
      </c>
      <c r="F56" s="29" t="s">
        <v>33</v>
      </c>
      <c r="G56" s="33">
        <v>44761</v>
      </c>
    </row>
    <row r="57" spans="1:7" s="36" customFormat="1" ht="31.5" x14ac:dyDescent="0.25">
      <c r="A57" s="29">
        <v>56</v>
      </c>
      <c r="B57" s="29" t="s">
        <v>148</v>
      </c>
      <c r="C57" s="33">
        <v>27296</v>
      </c>
      <c r="D57" s="29" t="s">
        <v>240</v>
      </c>
      <c r="E57" s="29" t="s">
        <v>195</v>
      </c>
      <c r="F57" s="29" t="s">
        <v>33</v>
      </c>
      <c r="G57" s="33">
        <v>44761</v>
      </c>
    </row>
    <row r="58" spans="1:7" s="23" customFormat="1" ht="31.5" x14ac:dyDescent="0.25">
      <c r="A58" s="29">
        <v>57</v>
      </c>
      <c r="B58" s="29" t="s">
        <v>113</v>
      </c>
      <c r="C58" s="33">
        <v>27518</v>
      </c>
      <c r="D58" s="29" t="s">
        <v>241</v>
      </c>
      <c r="E58" s="29" t="s">
        <v>210</v>
      </c>
      <c r="F58" s="29" t="s">
        <v>35</v>
      </c>
      <c r="G58" s="33">
        <v>44645</v>
      </c>
    </row>
    <row r="59" spans="1:7" s="23" customFormat="1" x14ac:dyDescent="0.25">
      <c r="A59" s="29">
        <v>58</v>
      </c>
      <c r="B59" s="29" t="s">
        <v>114</v>
      </c>
      <c r="C59" s="33">
        <v>28518</v>
      </c>
      <c r="D59" s="29" t="s">
        <v>241</v>
      </c>
      <c r="E59" s="29" t="s">
        <v>221</v>
      </c>
      <c r="F59" s="29" t="s">
        <v>35</v>
      </c>
      <c r="G59" s="33">
        <v>44645</v>
      </c>
    </row>
    <row r="60" spans="1:7" s="23" customFormat="1" ht="31.5" x14ac:dyDescent="0.25">
      <c r="A60" s="29">
        <v>59</v>
      </c>
      <c r="B60" s="29" t="s">
        <v>115</v>
      </c>
      <c r="C60" s="33">
        <v>31826</v>
      </c>
      <c r="D60" s="29" t="s">
        <v>240</v>
      </c>
      <c r="E60" s="29" t="s">
        <v>195</v>
      </c>
      <c r="F60" s="29" t="s">
        <v>35</v>
      </c>
      <c r="G60" s="33">
        <v>44648</v>
      </c>
    </row>
    <row r="61" spans="1:7" s="23" customFormat="1" ht="31.5" x14ac:dyDescent="0.25">
      <c r="A61" s="29">
        <v>60</v>
      </c>
      <c r="B61" s="29" t="s">
        <v>116</v>
      </c>
      <c r="C61" s="33">
        <v>31016</v>
      </c>
      <c r="D61" s="29" t="s">
        <v>242</v>
      </c>
      <c r="E61" s="29" t="s">
        <v>195</v>
      </c>
      <c r="F61" s="29" t="s">
        <v>35</v>
      </c>
      <c r="G61" s="33">
        <v>44648</v>
      </c>
    </row>
    <row r="62" spans="1:7" s="23" customFormat="1" x14ac:dyDescent="0.25">
      <c r="A62" s="29">
        <v>61</v>
      </c>
      <c r="B62" s="29" t="s">
        <v>117</v>
      </c>
      <c r="C62" s="33">
        <v>28445</v>
      </c>
      <c r="D62" s="29" t="s">
        <v>241</v>
      </c>
      <c r="E62" s="29" t="s">
        <v>222</v>
      </c>
      <c r="F62" s="29" t="s">
        <v>35</v>
      </c>
      <c r="G62" s="33">
        <v>44649</v>
      </c>
    </row>
    <row r="63" spans="1:7" s="23" customFormat="1" x14ac:dyDescent="0.25">
      <c r="A63" s="29">
        <v>62</v>
      </c>
      <c r="B63" s="29" t="s">
        <v>118</v>
      </c>
      <c r="C63" s="33">
        <v>29373</v>
      </c>
      <c r="D63" s="29" t="s">
        <v>242</v>
      </c>
      <c r="E63" s="29" t="s">
        <v>199</v>
      </c>
      <c r="F63" s="29" t="s">
        <v>35</v>
      </c>
      <c r="G63" s="33">
        <v>44635</v>
      </c>
    </row>
    <row r="64" spans="1:7" s="23" customFormat="1" ht="31.5" x14ac:dyDescent="0.25">
      <c r="A64" s="29">
        <v>63</v>
      </c>
      <c r="B64" s="29" t="s">
        <v>119</v>
      </c>
      <c r="C64" s="33">
        <v>29348</v>
      </c>
      <c r="D64" s="29" t="s">
        <v>249</v>
      </c>
      <c r="E64" s="29" t="s">
        <v>214</v>
      </c>
      <c r="F64" s="29" t="s">
        <v>35</v>
      </c>
      <c r="G64" s="33">
        <v>44652</v>
      </c>
    </row>
    <row r="65" spans="1:7" s="23" customFormat="1" ht="31.5" x14ac:dyDescent="0.25">
      <c r="A65" s="29">
        <v>64</v>
      </c>
      <c r="B65" s="29" t="s">
        <v>120</v>
      </c>
      <c r="C65" s="33">
        <v>30560</v>
      </c>
      <c r="D65" s="29" t="s">
        <v>249</v>
      </c>
      <c r="E65" s="29" t="s">
        <v>213</v>
      </c>
      <c r="F65" s="29" t="s">
        <v>66</v>
      </c>
      <c r="G65" s="33">
        <v>44659</v>
      </c>
    </row>
    <row r="66" spans="1:7" s="23" customFormat="1" ht="31.5" x14ac:dyDescent="0.25">
      <c r="A66" s="29">
        <v>65</v>
      </c>
      <c r="B66" s="29" t="s">
        <v>121</v>
      </c>
      <c r="C66" s="33">
        <v>32358</v>
      </c>
      <c r="D66" s="29" t="s">
        <v>240</v>
      </c>
      <c r="E66" s="29" t="s">
        <v>223</v>
      </c>
      <c r="F66" s="29" t="s">
        <v>66</v>
      </c>
      <c r="G66" s="33">
        <v>44712</v>
      </c>
    </row>
    <row r="67" spans="1:7" s="23" customFormat="1" x14ac:dyDescent="0.25">
      <c r="A67" s="29">
        <v>66</v>
      </c>
      <c r="B67" s="29" t="s">
        <v>161</v>
      </c>
      <c r="C67" s="33">
        <v>29113</v>
      </c>
      <c r="D67" s="29" t="s">
        <v>241</v>
      </c>
      <c r="E67" s="29" t="s">
        <v>197</v>
      </c>
      <c r="F67" s="29" t="s">
        <v>66</v>
      </c>
      <c r="G67" s="33">
        <v>44777</v>
      </c>
    </row>
    <row r="68" spans="1:7" s="23" customFormat="1" ht="31.5" x14ac:dyDescent="0.25">
      <c r="A68" s="29">
        <v>67</v>
      </c>
      <c r="B68" s="29" t="s">
        <v>60</v>
      </c>
      <c r="C68" s="33">
        <v>28629</v>
      </c>
      <c r="D68" s="29" t="s">
        <v>237</v>
      </c>
      <c r="E68" s="29" t="s">
        <v>209</v>
      </c>
      <c r="F68" s="29" t="s">
        <v>59</v>
      </c>
      <c r="G68" s="33">
        <v>44678</v>
      </c>
    </row>
    <row r="69" spans="1:7" s="23" customFormat="1" ht="31.5" x14ac:dyDescent="0.25">
      <c r="A69" s="29">
        <v>68</v>
      </c>
      <c r="B69" s="29" t="s">
        <v>61</v>
      </c>
      <c r="C69" s="33" t="s">
        <v>62</v>
      </c>
      <c r="D69" s="29" t="s">
        <v>240</v>
      </c>
      <c r="E69" s="29" t="s">
        <v>195</v>
      </c>
      <c r="F69" s="29" t="s">
        <v>59</v>
      </c>
      <c r="G69" s="33">
        <v>44678</v>
      </c>
    </row>
    <row r="70" spans="1:7" s="23" customFormat="1" ht="31.5" x14ac:dyDescent="0.25">
      <c r="A70" s="29">
        <v>69</v>
      </c>
      <c r="B70" s="29" t="s">
        <v>63</v>
      </c>
      <c r="C70" s="33">
        <v>28486</v>
      </c>
      <c r="D70" s="29" t="s">
        <v>238</v>
      </c>
      <c r="E70" s="29" t="s">
        <v>224</v>
      </c>
      <c r="F70" s="29" t="s">
        <v>59</v>
      </c>
      <c r="G70" s="33">
        <v>44678</v>
      </c>
    </row>
    <row r="71" spans="1:7" s="23" customFormat="1" ht="31.5" x14ac:dyDescent="0.25">
      <c r="A71" s="29">
        <v>70</v>
      </c>
      <c r="B71" s="29" t="s">
        <v>70</v>
      </c>
      <c r="C71" s="33">
        <v>30895</v>
      </c>
      <c r="D71" s="29" t="s">
        <v>240</v>
      </c>
      <c r="E71" s="29" t="s">
        <v>195</v>
      </c>
      <c r="F71" s="29" t="s">
        <v>69</v>
      </c>
      <c r="G71" s="33">
        <v>44703</v>
      </c>
    </row>
    <row r="72" spans="1:7" s="23" customFormat="1" x14ac:dyDescent="0.25">
      <c r="A72" s="29">
        <v>71</v>
      </c>
      <c r="B72" s="29" t="s">
        <v>72</v>
      </c>
      <c r="C72" s="33">
        <v>34768</v>
      </c>
      <c r="D72" s="29" t="s">
        <v>242</v>
      </c>
      <c r="E72" s="29" t="s">
        <v>209</v>
      </c>
      <c r="F72" s="29" t="s">
        <v>71</v>
      </c>
      <c r="G72" s="33">
        <v>44703</v>
      </c>
    </row>
    <row r="73" spans="1:7" s="23" customFormat="1" ht="31.5" x14ac:dyDescent="0.25">
      <c r="A73" s="29">
        <v>72</v>
      </c>
      <c r="B73" s="29" t="s">
        <v>73</v>
      </c>
      <c r="C73" s="33">
        <v>33301</v>
      </c>
      <c r="D73" s="29" t="s">
        <v>249</v>
      </c>
      <c r="E73" s="29" t="s">
        <v>195</v>
      </c>
      <c r="F73" s="29" t="s">
        <v>71</v>
      </c>
      <c r="G73" s="33">
        <v>44703</v>
      </c>
    </row>
    <row r="74" spans="1:7" s="23" customFormat="1" ht="31.5" x14ac:dyDescent="0.25">
      <c r="A74" s="29">
        <v>73</v>
      </c>
      <c r="B74" s="29" t="s">
        <v>122</v>
      </c>
      <c r="C74" s="33">
        <v>31856</v>
      </c>
      <c r="D74" s="29" t="s">
        <v>238</v>
      </c>
      <c r="E74" s="29" t="s">
        <v>194</v>
      </c>
      <c r="F74" s="29" t="s">
        <v>74</v>
      </c>
      <c r="G74" s="33">
        <v>44703</v>
      </c>
    </row>
    <row r="75" spans="1:7" s="23" customFormat="1" x14ac:dyDescent="0.25">
      <c r="A75" s="29">
        <v>74</v>
      </c>
      <c r="B75" s="29" t="s">
        <v>123</v>
      </c>
      <c r="C75" s="33">
        <v>33492</v>
      </c>
      <c r="D75" s="29" t="s">
        <v>238</v>
      </c>
      <c r="E75" s="29" t="s">
        <v>225</v>
      </c>
      <c r="F75" s="29" t="s">
        <v>74</v>
      </c>
      <c r="G75" s="33">
        <v>44703</v>
      </c>
    </row>
    <row r="76" spans="1:7" s="23" customFormat="1" ht="31.5" x14ac:dyDescent="0.25">
      <c r="A76" s="29">
        <v>75</v>
      </c>
      <c r="B76" s="29" t="s">
        <v>124</v>
      </c>
      <c r="C76" s="33">
        <v>32384</v>
      </c>
      <c r="D76" s="29" t="s">
        <v>237</v>
      </c>
      <c r="E76" s="29" t="s">
        <v>222</v>
      </c>
      <c r="F76" s="29" t="s">
        <v>74</v>
      </c>
      <c r="G76" s="33">
        <v>44703</v>
      </c>
    </row>
    <row r="77" spans="1:7" s="23" customFormat="1" x14ac:dyDescent="0.25">
      <c r="A77" s="29">
        <v>76</v>
      </c>
      <c r="B77" s="29" t="s">
        <v>125</v>
      </c>
      <c r="C77" s="33">
        <v>31143</v>
      </c>
      <c r="D77" s="29" t="s">
        <v>242</v>
      </c>
      <c r="E77" s="29" t="s">
        <v>207</v>
      </c>
      <c r="F77" s="29" t="s">
        <v>74</v>
      </c>
      <c r="G77" s="33">
        <v>44703</v>
      </c>
    </row>
    <row r="78" spans="1:7" s="23" customFormat="1" ht="31.5" x14ac:dyDescent="0.25">
      <c r="A78" s="29">
        <v>77</v>
      </c>
      <c r="B78" s="29" t="s">
        <v>262</v>
      </c>
      <c r="C78" s="40">
        <v>28933</v>
      </c>
      <c r="D78" s="39" t="s">
        <v>252</v>
      </c>
      <c r="E78" s="39" t="s">
        <v>269</v>
      </c>
      <c r="F78" s="29" t="s">
        <v>74</v>
      </c>
      <c r="G78" s="40">
        <v>44902</v>
      </c>
    </row>
    <row r="79" spans="1:7" s="23" customFormat="1" x14ac:dyDescent="0.25">
      <c r="A79" s="29">
        <v>78</v>
      </c>
      <c r="B79" s="29" t="s">
        <v>263</v>
      </c>
      <c r="C79" s="40">
        <v>32303</v>
      </c>
      <c r="D79" s="39" t="s">
        <v>250</v>
      </c>
      <c r="E79" s="39" t="s">
        <v>194</v>
      </c>
      <c r="F79" s="29" t="s">
        <v>74</v>
      </c>
      <c r="G79" s="40">
        <v>44902</v>
      </c>
    </row>
    <row r="80" spans="1:7" s="23" customFormat="1" x14ac:dyDescent="0.25">
      <c r="A80" s="29">
        <v>79</v>
      </c>
      <c r="B80" s="29" t="s">
        <v>264</v>
      </c>
      <c r="C80" s="40">
        <v>30814</v>
      </c>
      <c r="D80" s="39" t="s">
        <v>250</v>
      </c>
      <c r="E80" s="39" t="s">
        <v>272</v>
      </c>
      <c r="F80" s="29" t="s">
        <v>74</v>
      </c>
      <c r="G80" s="40">
        <v>44902</v>
      </c>
    </row>
    <row r="81" spans="1:7" s="23" customFormat="1" x14ac:dyDescent="0.25">
      <c r="A81" s="29">
        <v>80</v>
      </c>
      <c r="B81" s="29" t="s">
        <v>265</v>
      </c>
      <c r="C81" s="40">
        <v>35960</v>
      </c>
      <c r="D81" s="39" t="s">
        <v>268</v>
      </c>
      <c r="E81" s="39" t="s">
        <v>214</v>
      </c>
      <c r="F81" s="29" t="s">
        <v>74</v>
      </c>
      <c r="G81" s="40">
        <v>44902</v>
      </c>
    </row>
    <row r="82" spans="1:7" s="23" customFormat="1" ht="31.5" x14ac:dyDescent="0.25">
      <c r="A82" s="29">
        <v>81</v>
      </c>
      <c r="B82" s="29" t="s">
        <v>266</v>
      </c>
      <c r="C82" s="40">
        <v>29926</v>
      </c>
      <c r="D82" s="39" t="s">
        <v>240</v>
      </c>
      <c r="E82" s="39" t="s">
        <v>200</v>
      </c>
      <c r="F82" s="29" t="s">
        <v>74</v>
      </c>
      <c r="G82" s="40">
        <v>44911</v>
      </c>
    </row>
    <row r="83" spans="1:7" s="23" customFormat="1" ht="31.5" x14ac:dyDescent="0.25">
      <c r="A83" s="29">
        <v>82</v>
      </c>
      <c r="B83" s="29" t="s">
        <v>267</v>
      </c>
      <c r="C83" s="40">
        <v>31671</v>
      </c>
      <c r="D83" s="39" t="s">
        <v>242</v>
      </c>
      <c r="E83" s="39" t="s">
        <v>199</v>
      </c>
      <c r="F83" s="29" t="s">
        <v>74</v>
      </c>
      <c r="G83" s="40">
        <v>44911</v>
      </c>
    </row>
    <row r="84" spans="1:7" s="23" customFormat="1" ht="31.5" x14ac:dyDescent="0.25">
      <c r="A84" s="29">
        <v>83</v>
      </c>
      <c r="B84" s="29" t="s">
        <v>126</v>
      </c>
      <c r="C84" s="33">
        <v>31436</v>
      </c>
      <c r="D84" s="29" t="s">
        <v>237</v>
      </c>
      <c r="E84" s="29" t="s">
        <v>206</v>
      </c>
      <c r="F84" s="29" t="s">
        <v>75</v>
      </c>
      <c r="G84" s="33">
        <v>44703</v>
      </c>
    </row>
    <row r="85" spans="1:7" s="23" customFormat="1" ht="31.5" x14ac:dyDescent="0.25">
      <c r="A85" s="29">
        <v>84</v>
      </c>
      <c r="B85" s="29" t="s">
        <v>77</v>
      </c>
      <c r="C85" s="33">
        <v>34462</v>
      </c>
      <c r="D85" s="29" t="s">
        <v>242</v>
      </c>
      <c r="E85" s="29" t="s">
        <v>193</v>
      </c>
      <c r="F85" s="29" t="s">
        <v>76</v>
      </c>
      <c r="G85" s="33">
        <v>44703</v>
      </c>
    </row>
    <row r="86" spans="1:7" s="37" customFormat="1" ht="31.5" x14ac:dyDescent="0.25">
      <c r="A86" s="29">
        <v>85</v>
      </c>
      <c r="B86" s="29" t="s">
        <v>127</v>
      </c>
      <c r="C86" s="33">
        <v>33247</v>
      </c>
      <c r="D86" s="29" t="s">
        <v>250</v>
      </c>
      <c r="E86" s="29" t="s">
        <v>225</v>
      </c>
      <c r="F86" s="29" t="s">
        <v>78</v>
      </c>
      <c r="G86" s="33">
        <v>44703</v>
      </c>
    </row>
    <row r="87" spans="1:7" s="37" customFormat="1" ht="31.5" x14ac:dyDescent="0.25">
      <c r="A87" s="29">
        <v>86</v>
      </c>
      <c r="B87" s="29" t="s">
        <v>128</v>
      </c>
      <c r="C87" s="33">
        <v>31743</v>
      </c>
      <c r="D87" s="29" t="s">
        <v>247</v>
      </c>
      <c r="E87" s="29" t="s">
        <v>193</v>
      </c>
      <c r="F87" s="29" t="s">
        <v>78</v>
      </c>
      <c r="G87" s="33">
        <v>44703</v>
      </c>
    </row>
    <row r="88" spans="1:7" s="37" customFormat="1" x14ac:dyDescent="0.25">
      <c r="A88" s="29">
        <v>87</v>
      </c>
      <c r="B88" s="29" t="s">
        <v>129</v>
      </c>
      <c r="C88" s="33">
        <v>31787</v>
      </c>
      <c r="D88" s="29" t="s">
        <v>242</v>
      </c>
      <c r="E88" s="29" t="s">
        <v>193</v>
      </c>
      <c r="F88" s="29" t="s">
        <v>78</v>
      </c>
      <c r="G88" s="33">
        <v>44703</v>
      </c>
    </row>
    <row r="89" spans="1:7" s="37" customFormat="1" x14ac:dyDescent="0.25">
      <c r="A89" s="29">
        <v>88</v>
      </c>
      <c r="B89" s="29" t="s">
        <v>130</v>
      </c>
      <c r="C89" s="33">
        <v>32421</v>
      </c>
      <c r="D89" s="29" t="s">
        <v>238</v>
      </c>
      <c r="E89" s="29" t="s">
        <v>222</v>
      </c>
      <c r="F89" s="29" t="s">
        <v>78</v>
      </c>
      <c r="G89" s="33">
        <v>44703</v>
      </c>
    </row>
    <row r="90" spans="1:7" s="37" customFormat="1" ht="31.5" x14ac:dyDescent="0.25">
      <c r="A90" s="29">
        <v>89</v>
      </c>
      <c r="B90" s="29" t="s">
        <v>131</v>
      </c>
      <c r="C90" s="33">
        <v>33091</v>
      </c>
      <c r="D90" s="29" t="s">
        <v>238</v>
      </c>
      <c r="E90" s="29" t="s">
        <v>260</v>
      </c>
      <c r="F90" s="29" t="s">
        <v>78</v>
      </c>
      <c r="G90" s="33">
        <v>44703</v>
      </c>
    </row>
    <row r="91" spans="1:7" s="37" customFormat="1" ht="31.5" x14ac:dyDescent="0.25">
      <c r="A91" s="29">
        <v>90</v>
      </c>
      <c r="B91" s="29" t="s">
        <v>175</v>
      </c>
      <c r="C91" s="33">
        <v>31652</v>
      </c>
      <c r="D91" s="29" t="s">
        <v>251</v>
      </c>
      <c r="E91" s="29" t="s">
        <v>176</v>
      </c>
      <c r="F91" s="29" t="s">
        <v>78</v>
      </c>
      <c r="G91" s="33">
        <v>44838</v>
      </c>
    </row>
    <row r="92" spans="1:7" s="38" customFormat="1" ht="31.5" x14ac:dyDescent="0.25">
      <c r="A92" s="29">
        <v>91</v>
      </c>
      <c r="B92" s="29" t="s">
        <v>132</v>
      </c>
      <c r="C92" s="33">
        <v>30064</v>
      </c>
      <c r="D92" s="29" t="s">
        <v>252</v>
      </c>
      <c r="E92" s="29" t="s">
        <v>226</v>
      </c>
      <c r="F92" s="29" t="s">
        <v>79</v>
      </c>
      <c r="G92" s="33">
        <v>44703</v>
      </c>
    </row>
    <row r="93" spans="1:7" s="38" customFormat="1" ht="31.5" x14ac:dyDescent="0.25">
      <c r="A93" s="29">
        <v>92</v>
      </c>
      <c r="B93" s="29" t="s">
        <v>133</v>
      </c>
      <c r="C93" s="33">
        <v>29658</v>
      </c>
      <c r="D93" s="29" t="s">
        <v>253</v>
      </c>
      <c r="E93" s="29" t="s">
        <v>261</v>
      </c>
      <c r="F93" s="29" t="s">
        <v>79</v>
      </c>
      <c r="G93" s="33">
        <v>44703</v>
      </c>
    </row>
    <row r="94" spans="1:7" s="38" customFormat="1" ht="31.5" x14ac:dyDescent="0.25">
      <c r="A94" s="29">
        <v>93</v>
      </c>
      <c r="B94" s="29" t="s">
        <v>134</v>
      </c>
      <c r="C94" s="33">
        <v>32619</v>
      </c>
      <c r="D94" s="29" t="s">
        <v>250</v>
      </c>
      <c r="E94" s="29" t="s">
        <v>227</v>
      </c>
      <c r="F94" s="29" t="s">
        <v>79</v>
      </c>
      <c r="G94" s="33">
        <v>44703</v>
      </c>
    </row>
    <row r="95" spans="1:7" s="38" customFormat="1" ht="31.5" x14ac:dyDescent="0.25">
      <c r="A95" s="29">
        <v>94</v>
      </c>
      <c r="B95" s="29" t="s">
        <v>135</v>
      </c>
      <c r="C95" s="33">
        <v>31010</v>
      </c>
      <c r="D95" s="29" t="s">
        <v>248</v>
      </c>
      <c r="E95" s="29" t="s">
        <v>228</v>
      </c>
      <c r="F95" s="29" t="s">
        <v>79</v>
      </c>
      <c r="G95" s="33">
        <v>44703</v>
      </c>
    </row>
    <row r="96" spans="1:7" s="38" customFormat="1" ht="31.5" x14ac:dyDescent="0.25">
      <c r="A96" s="29">
        <v>95</v>
      </c>
      <c r="B96" s="29" t="s">
        <v>136</v>
      </c>
      <c r="C96" s="33">
        <v>31366</v>
      </c>
      <c r="D96" s="29" t="s">
        <v>248</v>
      </c>
      <c r="E96" s="29" t="s">
        <v>227</v>
      </c>
      <c r="F96" s="29" t="s">
        <v>79</v>
      </c>
      <c r="G96" s="33">
        <v>44703</v>
      </c>
    </row>
    <row r="97" spans="1:7" s="38" customFormat="1" ht="31.5" x14ac:dyDescent="0.25">
      <c r="A97" s="29">
        <v>96</v>
      </c>
      <c r="B97" s="29" t="s">
        <v>137</v>
      </c>
      <c r="C97" s="33">
        <v>31778</v>
      </c>
      <c r="D97" s="29" t="s">
        <v>250</v>
      </c>
      <c r="E97" s="29" t="s">
        <v>229</v>
      </c>
      <c r="F97" s="29" t="s">
        <v>79</v>
      </c>
      <c r="G97" s="33">
        <v>44703</v>
      </c>
    </row>
    <row r="98" spans="1:7" s="38" customFormat="1" x14ac:dyDescent="0.25">
      <c r="A98" s="29">
        <v>97</v>
      </c>
      <c r="B98" s="29" t="s">
        <v>138</v>
      </c>
      <c r="C98" s="33">
        <v>31036</v>
      </c>
      <c r="D98" s="29" t="s">
        <v>250</v>
      </c>
      <c r="E98" s="29" t="s">
        <v>229</v>
      </c>
      <c r="F98" s="29" t="s">
        <v>79</v>
      </c>
      <c r="G98" s="33">
        <v>44703</v>
      </c>
    </row>
    <row r="99" spans="1:7" s="38" customFormat="1" ht="31.5" x14ac:dyDescent="0.25">
      <c r="A99" s="29">
        <v>98</v>
      </c>
      <c r="B99" s="29" t="s">
        <v>139</v>
      </c>
      <c r="C99" s="33">
        <v>32752</v>
      </c>
      <c r="D99" s="29" t="s">
        <v>247</v>
      </c>
      <c r="E99" s="29" t="s">
        <v>228</v>
      </c>
      <c r="F99" s="29" t="s">
        <v>79</v>
      </c>
      <c r="G99" s="33">
        <v>44703</v>
      </c>
    </row>
    <row r="100" spans="1:7" s="38" customFormat="1" ht="31.5" x14ac:dyDescent="0.25">
      <c r="A100" s="29">
        <v>99</v>
      </c>
      <c r="B100" s="29" t="s">
        <v>140</v>
      </c>
      <c r="C100" s="33">
        <v>33970</v>
      </c>
      <c r="D100" s="29" t="s">
        <v>247</v>
      </c>
      <c r="E100" s="29" t="s">
        <v>230</v>
      </c>
      <c r="F100" s="29" t="s">
        <v>79</v>
      </c>
      <c r="G100" s="33">
        <v>44703</v>
      </c>
    </row>
    <row r="101" spans="1:7" s="23" customFormat="1" ht="31.5" x14ac:dyDescent="0.25">
      <c r="A101" s="29">
        <v>100</v>
      </c>
      <c r="B101" s="29" t="s">
        <v>141</v>
      </c>
      <c r="C101" s="33">
        <v>31568</v>
      </c>
      <c r="D101" s="29" t="s">
        <v>241</v>
      </c>
      <c r="E101" s="29" t="s">
        <v>231</v>
      </c>
      <c r="F101" s="29" t="s">
        <v>85</v>
      </c>
      <c r="G101" s="33">
        <v>44722</v>
      </c>
    </row>
    <row r="102" spans="1:7" s="23" customFormat="1" ht="31.5" x14ac:dyDescent="0.25">
      <c r="A102" s="29">
        <v>101</v>
      </c>
      <c r="B102" s="29" t="s">
        <v>143</v>
      </c>
      <c r="C102" s="33">
        <v>33171</v>
      </c>
      <c r="D102" s="29" t="s">
        <v>237</v>
      </c>
      <c r="E102" s="29" t="s">
        <v>203</v>
      </c>
      <c r="F102" s="29" t="s">
        <v>142</v>
      </c>
      <c r="G102" s="33">
        <v>44736</v>
      </c>
    </row>
    <row r="103" spans="1:7" s="23" customFormat="1" ht="31.5" x14ac:dyDescent="0.25">
      <c r="A103" s="29">
        <v>102</v>
      </c>
      <c r="B103" s="29" t="s">
        <v>144</v>
      </c>
      <c r="C103" s="33">
        <v>27963</v>
      </c>
      <c r="D103" s="29" t="s">
        <v>249</v>
      </c>
      <c r="E103" s="29" t="s">
        <v>273</v>
      </c>
      <c r="F103" s="29" t="s">
        <v>142</v>
      </c>
      <c r="G103" s="33">
        <v>44737</v>
      </c>
    </row>
    <row r="104" spans="1:7" s="23" customFormat="1" ht="31.5" x14ac:dyDescent="0.25">
      <c r="A104" s="29">
        <v>103</v>
      </c>
      <c r="B104" s="29" t="s">
        <v>189</v>
      </c>
      <c r="C104" s="33">
        <v>31001</v>
      </c>
      <c r="D104" s="29" t="s">
        <v>240</v>
      </c>
      <c r="E104" s="29" t="s">
        <v>273</v>
      </c>
      <c r="F104" s="29" t="s">
        <v>142</v>
      </c>
      <c r="G104" s="33">
        <v>44855</v>
      </c>
    </row>
    <row r="105" spans="1:7" s="23" customFormat="1" ht="31.5" x14ac:dyDescent="0.25">
      <c r="A105" s="29">
        <v>104</v>
      </c>
      <c r="B105" s="29" t="s">
        <v>150</v>
      </c>
      <c r="C105" s="33">
        <v>33819</v>
      </c>
      <c r="D105" s="29" t="s">
        <v>246</v>
      </c>
      <c r="E105" s="29" t="s">
        <v>213</v>
      </c>
      <c r="F105" s="29" t="s">
        <v>149</v>
      </c>
      <c r="G105" s="33">
        <v>44764</v>
      </c>
    </row>
    <row r="106" spans="1:7" s="23" customFormat="1" ht="31.5" x14ac:dyDescent="0.25">
      <c r="A106" s="29">
        <v>105</v>
      </c>
      <c r="B106" s="29" t="s">
        <v>160</v>
      </c>
      <c r="C106" s="33">
        <v>29144</v>
      </c>
      <c r="D106" s="29" t="s">
        <v>251</v>
      </c>
      <c r="E106" s="29" t="s">
        <v>224</v>
      </c>
      <c r="F106" s="29" t="s">
        <v>149</v>
      </c>
      <c r="G106" s="33">
        <v>44774</v>
      </c>
    </row>
    <row r="107" spans="1:7" s="23" customFormat="1" ht="31.5" x14ac:dyDescent="0.25">
      <c r="A107" s="29">
        <v>106</v>
      </c>
      <c r="B107" s="29" t="s">
        <v>190</v>
      </c>
      <c r="C107" s="33">
        <v>29375</v>
      </c>
      <c r="D107" s="29" t="s">
        <v>254</v>
      </c>
      <c r="E107" s="29" t="s">
        <v>260</v>
      </c>
      <c r="F107" s="29" t="s">
        <v>149</v>
      </c>
      <c r="G107" s="33">
        <v>44860</v>
      </c>
    </row>
    <row r="108" spans="1:7" s="23" customFormat="1" ht="31.5" x14ac:dyDescent="0.25">
      <c r="A108" s="29">
        <v>107</v>
      </c>
      <c r="B108" s="29" t="s">
        <v>270</v>
      </c>
      <c r="C108" s="33">
        <v>32427</v>
      </c>
      <c r="D108" s="29" t="s">
        <v>248</v>
      </c>
      <c r="E108" s="29" t="s">
        <v>271</v>
      </c>
      <c r="F108" s="29" t="s">
        <v>149</v>
      </c>
      <c r="G108" s="33">
        <v>44913</v>
      </c>
    </row>
    <row r="109" spans="1:7" s="23" customFormat="1" ht="31.5" x14ac:dyDescent="0.25">
      <c r="A109" s="29">
        <v>108</v>
      </c>
      <c r="B109" s="29" t="s">
        <v>166</v>
      </c>
      <c r="C109" s="33">
        <v>27181</v>
      </c>
      <c r="D109" s="29" t="s">
        <v>255</v>
      </c>
      <c r="E109" s="29" t="s">
        <v>232</v>
      </c>
      <c r="F109" s="29" t="s">
        <v>165</v>
      </c>
      <c r="G109" s="33">
        <v>44787</v>
      </c>
    </row>
    <row r="110" spans="1:7" s="23" customFormat="1" ht="31.5" x14ac:dyDescent="0.25">
      <c r="A110" s="29">
        <v>109</v>
      </c>
      <c r="B110" s="29" t="s">
        <v>171</v>
      </c>
      <c r="C110" s="33">
        <v>31342</v>
      </c>
      <c r="D110" s="29" t="s">
        <v>241</v>
      </c>
      <c r="E110" s="29" t="s">
        <v>203</v>
      </c>
      <c r="F110" s="29" t="s">
        <v>170</v>
      </c>
      <c r="G110" s="33">
        <v>44834</v>
      </c>
    </row>
    <row r="111" spans="1:7" s="23" customFormat="1" ht="31.5" x14ac:dyDescent="0.25">
      <c r="A111" s="29">
        <v>110</v>
      </c>
      <c r="B111" s="29" t="s">
        <v>179</v>
      </c>
      <c r="C111" s="33">
        <v>29168</v>
      </c>
      <c r="D111" s="29" t="s">
        <v>237</v>
      </c>
      <c r="E111" s="29" t="s">
        <v>222</v>
      </c>
      <c r="F111" s="29" t="s">
        <v>180</v>
      </c>
      <c r="G111" s="33">
        <v>44838</v>
      </c>
    </row>
    <row r="112" spans="1:7" s="23" customFormat="1" ht="31.5" x14ac:dyDescent="0.25">
      <c r="A112" s="29">
        <v>111</v>
      </c>
      <c r="B112" s="29" t="s">
        <v>235</v>
      </c>
      <c r="C112" s="33">
        <v>27607</v>
      </c>
      <c r="D112" s="29" t="s">
        <v>241</v>
      </c>
      <c r="E112" s="29" t="s">
        <v>222</v>
      </c>
      <c r="F112" s="29" t="s">
        <v>236</v>
      </c>
      <c r="G112" s="33">
        <v>44896</v>
      </c>
    </row>
    <row r="113" spans="1:7" s="23" customFormat="1" x14ac:dyDescent="0.25">
      <c r="A113" s="29">
        <v>112</v>
      </c>
      <c r="B113" s="29" t="s">
        <v>188</v>
      </c>
      <c r="C113" s="33">
        <v>29801</v>
      </c>
      <c r="D113" s="29" t="s">
        <v>256</v>
      </c>
      <c r="E113" s="29" t="s">
        <v>233</v>
      </c>
      <c r="F113" s="29" t="s">
        <v>181</v>
      </c>
      <c r="G113" s="33">
        <v>44844</v>
      </c>
    </row>
    <row r="114" spans="1:7" s="23" customFormat="1" ht="127.5" customHeight="1" x14ac:dyDescent="0.25">
      <c r="A114" s="29">
        <v>113</v>
      </c>
      <c r="B114" s="29" t="s">
        <v>81</v>
      </c>
      <c r="C114" s="33">
        <v>33065</v>
      </c>
      <c r="D114" s="29" t="s">
        <v>247</v>
      </c>
      <c r="E114" s="12" t="s">
        <v>83</v>
      </c>
      <c r="F114" s="29" t="s">
        <v>80</v>
      </c>
      <c r="G114" s="33">
        <v>44632</v>
      </c>
    </row>
    <row r="115" spans="1:7" s="23" customFormat="1" ht="63" x14ac:dyDescent="0.25">
      <c r="A115" s="29">
        <v>114</v>
      </c>
      <c r="B115" s="12" t="s">
        <v>82</v>
      </c>
      <c r="C115" s="33">
        <v>37901</v>
      </c>
      <c r="D115" s="12" t="s">
        <v>245</v>
      </c>
      <c r="E115" s="12" t="s">
        <v>84</v>
      </c>
      <c r="F115" s="29" t="s">
        <v>80</v>
      </c>
      <c r="G115" s="33">
        <v>44639</v>
      </c>
    </row>
  </sheetData>
  <autoFilter ref="A1:G115"/>
  <conditionalFormatting sqref="B9">
    <cfRule type="duplicateValues" dxfId="9" priority="30"/>
  </conditionalFormatting>
  <conditionalFormatting sqref="B49:B50">
    <cfRule type="duplicateValues" priority="26"/>
    <cfRule type="duplicateValues" dxfId="8" priority="27"/>
    <cfRule type="duplicateValues" dxfId="7" priority="28"/>
    <cfRule type="duplicateValues" dxfId="6" priority="29"/>
  </conditionalFormatting>
  <conditionalFormatting sqref="B31">
    <cfRule type="duplicateValues" dxfId="5" priority="25"/>
  </conditionalFormatting>
  <conditionalFormatting sqref="B10">
    <cfRule type="duplicateValues" dxfId="4" priority="24"/>
  </conditionalFormatting>
  <conditionalFormatting sqref="B11">
    <cfRule type="duplicateValues" dxfId="3" priority="18"/>
  </conditionalFormatting>
  <conditionalFormatting sqref="B12">
    <cfRule type="duplicateValues" priority="14"/>
    <cfRule type="duplicateValues" dxfId="2" priority="15"/>
    <cfRule type="duplicateValues" dxfId="1" priority="16"/>
    <cfRule type="duplicateValues" dxfId="0" priority="17"/>
  </conditionalFormatting>
  <pageMargins left="0.70866141732283472" right="0.70866141732283472" top="0.74803149606299213" bottom="0.74803149606299213" header="0.31496062992125984" footer="0.31496062992125984"/>
  <pageSetup paperSize="9" scale="60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Таблиця узагальненна</vt:lpstr>
      <vt:lpstr>Список поіменний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2022-12-27T16:28:43Z</dcterms:modified>
</cp:coreProperties>
</file>